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3655" windowHeight="9150"/>
  </bookViews>
  <sheets>
    <sheet name="2014 Budget" sheetId="1" r:id="rId1"/>
    <sheet name="Food and Bev" sheetId="5" r:id="rId2"/>
    <sheet name="AV" sheetId="6" r:id="rId3"/>
  </sheets>
  <calcPr calcId="125725"/>
</workbook>
</file>

<file path=xl/calcChain.xml><?xml version="1.0" encoding="utf-8"?>
<calcChain xmlns="http://schemas.openxmlformats.org/spreadsheetml/2006/main">
  <c r="I6" i="1"/>
  <c r="G41" i="5"/>
  <c r="G23"/>
  <c r="D53"/>
  <c r="D52"/>
  <c r="D39"/>
  <c r="E39"/>
  <c r="C39"/>
  <c r="D37"/>
  <c r="E37"/>
  <c r="D49"/>
  <c r="C37"/>
  <c r="C34"/>
  <c r="E17"/>
  <c r="C17"/>
  <c r="D46"/>
  <c r="E31"/>
  <c r="D31"/>
  <c r="D34" s="1"/>
  <c r="C31"/>
  <c r="F14"/>
  <c r="E14"/>
  <c r="E20" s="1"/>
  <c r="D14"/>
  <c r="C14"/>
  <c r="C20" s="1"/>
  <c r="E73" i="1"/>
  <c r="E74" s="1"/>
  <c r="J67"/>
  <c r="J66"/>
  <c r="J62"/>
  <c r="J56"/>
  <c r="J64" s="1"/>
  <c r="J49"/>
  <c r="J29"/>
  <c r="E29"/>
  <c r="E28"/>
  <c r="J20"/>
  <c r="E20"/>
  <c r="J19"/>
  <c r="E19"/>
  <c r="F20" s="1"/>
  <c r="J18"/>
  <c r="J17"/>
  <c r="J16"/>
  <c r="E16"/>
  <c r="J15"/>
  <c r="E15"/>
  <c r="J14"/>
  <c r="E14"/>
  <c r="F16" s="1"/>
  <c r="J10"/>
  <c r="E10"/>
  <c r="J9"/>
  <c r="J11" s="1"/>
  <c r="E9"/>
  <c r="E11" s="1"/>
  <c r="D6"/>
  <c r="E5"/>
  <c r="J4"/>
  <c r="E4"/>
  <c r="J3"/>
  <c r="J6" s="1"/>
  <c r="J74" s="1"/>
  <c r="E3"/>
  <c r="E6" s="1"/>
  <c r="J22" l="1"/>
  <c r="E30"/>
  <c r="E21" i="5"/>
  <c r="C21"/>
  <c r="F20"/>
  <c r="D20"/>
  <c r="F17"/>
  <c r="F21" s="1"/>
  <c r="D17"/>
  <c r="D21" s="1"/>
  <c r="J24" i="1"/>
  <c r="E34" i="5"/>
  <c r="I35" i="1" s="1"/>
  <c r="I34"/>
  <c r="E22"/>
  <c r="E24" s="1"/>
  <c r="E80" s="1"/>
  <c r="J68"/>
  <c r="H40" l="1"/>
  <c r="J40" s="1"/>
  <c r="J42" s="1"/>
  <c r="G55" i="5"/>
  <c r="C57"/>
  <c r="H33" i="1"/>
  <c r="I33"/>
  <c r="I38" s="1"/>
  <c r="E57" i="5"/>
  <c r="H35" i="1"/>
  <c r="H34"/>
  <c r="D57" i="5"/>
  <c r="H36" i="1"/>
  <c r="F57" i="5"/>
  <c r="J75" i="1"/>
  <c r="J73"/>
  <c r="H38" l="1"/>
  <c r="J38" s="1"/>
  <c r="J71" s="1"/>
  <c r="J79" s="1"/>
  <c r="J81" s="1"/>
  <c r="G57" i="5"/>
</calcChain>
</file>

<file path=xl/sharedStrings.xml><?xml version="1.0" encoding="utf-8"?>
<sst xmlns="http://schemas.openxmlformats.org/spreadsheetml/2006/main" count="178" uniqueCount="101">
  <si>
    <t>Actual Receivable from 2011</t>
  </si>
  <si>
    <t>Unit</t>
  </si>
  <si>
    <t>Qty</t>
  </si>
  <si>
    <t>Total</t>
  </si>
  <si>
    <t>Projected Receivable for 2014</t>
  </si>
  <si>
    <t>Registration</t>
  </si>
  <si>
    <t>Early</t>
  </si>
  <si>
    <t>Regular</t>
  </si>
  <si>
    <t>On Site</t>
  </si>
  <si>
    <t>Exhibitors</t>
  </si>
  <si>
    <t>Sponsorships</t>
  </si>
  <si>
    <t>Platinum</t>
  </si>
  <si>
    <t>Gold</t>
  </si>
  <si>
    <t>Silver</t>
  </si>
  <si>
    <t>Bronze</t>
  </si>
  <si>
    <t>Reception</t>
  </si>
  <si>
    <t>Snack Break</t>
  </si>
  <si>
    <t>Afternoon snack break</t>
  </si>
  <si>
    <t>Breakfast</t>
  </si>
  <si>
    <t>TOTAL</t>
  </si>
  <si>
    <t>Payable Projected</t>
  </si>
  <si>
    <t>Conference Space</t>
  </si>
  <si>
    <t>Food &amp; Bev</t>
  </si>
  <si>
    <t>Afternoon break</t>
  </si>
  <si>
    <t>4/27 (snack)</t>
  </si>
  <si>
    <t>Receptions</t>
  </si>
  <si>
    <t>Beverages</t>
  </si>
  <si>
    <t>Marriott reception</t>
  </si>
  <si>
    <t>Promotional</t>
  </si>
  <si>
    <t>Signs</t>
  </si>
  <si>
    <t>Programs</t>
  </si>
  <si>
    <t>Badges/Holders</t>
  </si>
  <si>
    <t>Badge Ribbons</t>
  </si>
  <si>
    <t>Giveaways</t>
  </si>
  <si>
    <t>Speaker</t>
  </si>
  <si>
    <t>Thursday keynote</t>
  </si>
  <si>
    <t>Speaker Travel</t>
  </si>
  <si>
    <t>Speaker Meals and Incidentals</t>
  </si>
  <si>
    <t>Speaker honorarium</t>
  </si>
  <si>
    <t>Speaker hotel* (see note on payable sheet)</t>
  </si>
  <si>
    <t>Speaker hotel</t>
  </si>
  <si>
    <t>Use free hotel rooms for speakers</t>
  </si>
  <si>
    <t>Friday keynote</t>
  </si>
  <si>
    <t>A/V</t>
  </si>
  <si>
    <t>AV TOTAL</t>
  </si>
  <si>
    <t>Wireless</t>
  </si>
  <si>
    <t>OVERALL EXPENSE TOTAL</t>
  </si>
  <si>
    <t>Credit card fees (PayPal?)</t>
  </si>
  <si>
    <t>Software Conservancy</t>
  </si>
  <si>
    <t>Misc. fees</t>
  </si>
  <si>
    <t>Total Gain/Loss Projected</t>
  </si>
  <si>
    <t>Total Gain / Loss Projected</t>
  </si>
  <si>
    <t>Monday</t>
  </si>
  <si>
    <t>Tuesday</t>
  </si>
  <si>
    <t>Wednesday</t>
  </si>
  <si>
    <t>Thursday</t>
  </si>
  <si>
    <t>Friday</t>
  </si>
  <si>
    <t>Saturday</t>
  </si>
  <si>
    <t>Sunday</t>
  </si>
  <si>
    <t>Pre-conference and Hack-fest</t>
  </si>
  <si>
    <t>Full Day Conference</t>
  </si>
  <si>
    <t>Half Day Conference</t>
  </si>
  <si>
    <t>Coffee/tea</t>
  </si>
  <si>
    <t>Continental Breakfast</t>
  </si>
  <si>
    <t>People</t>
  </si>
  <si>
    <t>Cost/person</t>
  </si>
  <si>
    <t>Subtotal</t>
  </si>
  <si>
    <t>Lunch</t>
  </si>
  <si>
    <t>On your own</t>
  </si>
  <si>
    <t>Afternoon Break</t>
  </si>
  <si>
    <t>Averaging cost for Coffee/tea ($4), soda/water(3.5)</t>
  </si>
  <si>
    <t>Standard pm break</t>
  </si>
  <si>
    <t>No Reception</t>
  </si>
  <si>
    <t>Reception</t>
  </si>
  <si>
    <t>Discovery hors D'oeuvre package</t>
  </si>
  <si>
    <t>Total:</t>
  </si>
  <si>
    <t>Object</t>
  </si>
  <si>
    <t>Quantity</t>
  </si>
  <si>
    <t>Price</t>
  </si>
  <si>
    <t>10x10 screen support package</t>
  </si>
  <si>
    <t>9x12 screen support package</t>
  </si>
  <si>
    <t>6x6 screen support package</t>
  </si>
  <si>
    <t>4500 lumen projector</t>
  </si>
  <si>
    <t>9x12 screen</t>
  </si>
  <si>
    <t>JBL Speaker</t>
  </si>
  <si>
    <t>w.less mic, handheld</t>
  </si>
  <si>
    <t>w.less mic, lavelier</t>
  </si>
  <si>
    <t>4 channel mixer</t>
  </si>
  <si>
    <t>Sub Total</t>
  </si>
  <si>
    <t>21% set up fee on in-house a/v</t>
  </si>
  <si>
    <t>GRAND TOTAL</t>
  </si>
  <si>
    <t>#REF!:explicit</t>
  </si>
  <si>
    <t>Administrative fee percentage</t>
  </si>
  <si>
    <t xml:space="preserve">Adminstrative fee </t>
  </si>
  <si>
    <t>Service charge percentage</t>
  </si>
  <si>
    <t xml:space="preserve">Service charge </t>
  </si>
  <si>
    <t>Eventbrite Fee</t>
  </si>
  <si>
    <t>TOTAL PROJECTED RECEIVABLES</t>
  </si>
  <si>
    <t>TOTAL AV &amp; WIRELESS</t>
  </si>
  <si>
    <t>TOTAL PROJECTED PAYABLES</t>
  </si>
  <si>
    <t>Platinum, Gold &amp; Silver sponsors will also be exhibitors</t>
  </si>
</sst>
</file>

<file path=xl/styles.xml><?xml version="1.0" encoding="utf-8"?>
<styleSheet xmlns="http://schemas.openxmlformats.org/spreadsheetml/2006/main">
  <numFmts count="6">
    <numFmt numFmtId="164" formatCode="&quot;$&quot;#,##0"/>
    <numFmt numFmtId="165" formatCode="&quot;$&quot;#,##0.00;&quot;$&quot;\(#,##0.00\)"/>
    <numFmt numFmtId="166" formatCode="&quot;$&quot;#,##0.00\ ;&quot;$&quot;\(#,##0.00\)"/>
    <numFmt numFmtId="167" formatCode="d\-mmm;@"/>
    <numFmt numFmtId="168" formatCode="&quot;$&quot;#,##0.00"/>
    <numFmt numFmtId="169" formatCode="#,##0.###############"/>
  </numFmts>
  <fonts count="83"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b/>
      <sz val="10"/>
      <color rgb="FF000000"/>
      <name val="Verdana"/>
    </font>
    <font>
      <b/>
      <sz val="10"/>
      <color rgb="FF000000"/>
      <name val="Verdana"/>
    </font>
    <font>
      <b/>
      <i/>
      <sz val="11"/>
      <color rgb="FF000000"/>
      <name val="Arial"/>
    </font>
    <font>
      <b/>
      <sz val="10"/>
      <color rgb="FF000000"/>
      <name val="Verdana"/>
    </font>
    <font>
      <sz val="11"/>
      <color rgb="FF000000"/>
      <name val="Arial"/>
    </font>
    <font>
      <sz val="10"/>
      <color rgb="FF000000"/>
      <name val="Verdana"/>
    </font>
    <font>
      <i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0"/>
      <color rgb="FF000000"/>
      <name val="Verdana"/>
    </font>
    <font>
      <b/>
      <sz val="10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Verdana"/>
    </font>
    <font>
      <sz val="11"/>
      <color rgb="FF000000"/>
      <name val="Arial"/>
    </font>
    <font>
      <b/>
      <sz val="18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i/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Verdana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Verdana"/>
    </font>
    <font>
      <b/>
      <sz val="10"/>
      <color rgb="FF000000"/>
      <name val="Verdana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i/>
      <sz val="11"/>
      <color rgb="FF000000"/>
      <name val="Arial"/>
    </font>
    <font>
      <b/>
      <sz val="10"/>
      <color rgb="FF000000"/>
      <name val="Verdana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0"/>
      <color rgb="FF000000"/>
      <name val="Verdana"/>
    </font>
    <font>
      <sz val="11"/>
      <color rgb="FF000000"/>
      <name val="Arial"/>
    </font>
    <font>
      <sz val="11"/>
      <color rgb="FF000000"/>
      <name val="Arial"/>
    </font>
    <font>
      <b/>
      <sz val="10"/>
      <color rgb="FF000000"/>
      <name val="Verdana"/>
    </font>
    <font>
      <sz val="11"/>
      <color rgb="FF000000"/>
      <name val="Arial"/>
    </font>
    <font>
      <b/>
      <sz val="10"/>
      <color rgb="FF000000"/>
      <name val="Verdana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rgb="FF000000"/>
      <name val="Verdana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0"/>
      <color rgb="FF000000"/>
      <name val="Verdana"/>
    </font>
    <font>
      <sz val="11"/>
      <color rgb="FF000000"/>
      <name val="Arial"/>
    </font>
    <font>
      <b/>
      <sz val="10"/>
      <color rgb="FF000000"/>
      <name val="Verdana"/>
    </font>
    <font>
      <b/>
      <sz val="10"/>
      <color rgb="FF000000"/>
      <name val="Verdana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604B7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 applyAlignment="1">
      <alignment wrapText="1"/>
    </xf>
    <xf numFmtId="0" fontId="1" fillId="0" borderId="1" xfId="0" applyFont="1" applyBorder="1"/>
    <xf numFmtId="0" fontId="2" fillId="0" borderId="2" xfId="0" applyFont="1" applyBorder="1"/>
    <xf numFmtId="0" fontId="0" fillId="0" borderId="3" xfId="0" applyBorder="1" applyAlignment="1">
      <alignment wrapText="1"/>
    </xf>
    <xf numFmtId="0" fontId="3" fillId="0" borderId="4" xfId="0" applyFont="1" applyBorder="1" applyAlignment="1">
      <alignment wrapText="1"/>
    </xf>
    <xf numFmtId="165" fontId="4" fillId="0" borderId="5" xfId="0" applyNumberFormat="1" applyFont="1" applyBorder="1"/>
    <xf numFmtId="166" fontId="5" fillId="2" borderId="6" xfId="0" applyNumberFormat="1" applyFont="1" applyFill="1" applyBorder="1"/>
    <xf numFmtId="0" fontId="0" fillId="0" borderId="7" xfId="0" applyBorder="1" applyAlignment="1">
      <alignment wrapText="1"/>
    </xf>
    <xf numFmtId="0" fontId="6" fillId="0" borderId="8" xfId="0" applyFont="1" applyBorder="1"/>
    <xf numFmtId="164" fontId="0" fillId="0" borderId="9" xfId="0" applyNumberFormat="1" applyBorder="1" applyAlignment="1">
      <alignment wrapText="1"/>
    </xf>
    <xf numFmtId="0" fontId="7" fillId="3" borderId="0" xfId="0" applyFont="1" applyFill="1"/>
    <xf numFmtId="0" fontId="8" fillId="0" borderId="10" xfId="0" applyFont="1" applyBorder="1"/>
    <xf numFmtId="166" fontId="9" fillId="0" borderId="11" xfId="0" applyNumberFormat="1" applyFont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0" fillId="4" borderId="14" xfId="0" applyFont="1" applyFill="1" applyBorder="1"/>
    <xf numFmtId="0" fontId="11" fillId="0" borderId="15" xfId="0" applyFont="1" applyBorder="1"/>
    <xf numFmtId="168" fontId="12" fillId="0" borderId="0" xfId="0" applyNumberFormat="1" applyFont="1"/>
    <xf numFmtId="165" fontId="13" fillId="0" borderId="16" xfId="0" applyNumberFormat="1" applyFont="1" applyBorder="1"/>
    <xf numFmtId="0" fontId="14" fillId="0" borderId="17" xfId="0" applyFont="1" applyBorder="1"/>
    <xf numFmtId="166" fontId="15" fillId="0" borderId="18" xfId="0" applyNumberFormat="1" applyFont="1" applyBorder="1"/>
    <xf numFmtId="168" fontId="16" fillId="0" borderId="0" xfId="0" applyNumberFormat="1" applyFont="1"/>
    <xf numFmtId="166" fontId="17" fillId="0" borderId="19" xfId="0" applyNumberFormat="1" applyFont="1" applyBorder="1"/>
    <xf numFmtId="0" fontId="18" fillId="5" borderId="20" xfId="0" applyFont="1" applyFill="1" applyBorder="1"/>
    <xf numFmtId="165" fontId="19" fillId="0" borderId="21" xfId="0" applyNumberFormat="1" applyFont="1" applyBorder="1"/>
    <xf numFmtId="168" fontId="0" fillId="0" borderId="22" xfId="0" applyNumberFormat="1" applyBorder="1" applyAlignment="1">
      <alignment wrapText="1"/>
    </xf>
    <xf numFmtId="169" fontId="0" fillId="0" borderId="23" xfId="0" applyNumberFormat="1" applyBorder="1" applyAlignment="1">
      <alignment wrapText="1"/>
    </xf>
    <xf numFmtId="0" fontId="20" fillId="6" borderId="24" xfId="0" applyFont="1" applyFill="1" applyBorder="1"/>
    <xf numFmtId="167" fontId="21" fillId="0" borderId="25" xfId="0" applyNumberFormat="1" applyFont="1" applyBorder="1"/>
    <xf numFmtId="165" fontId="22" fillId="0" borderId="26" xfId="0" applyNumberFormat="1" applyFont="1" applyBorder="1"/>
    <xf numFmtId="0" fontId="23" fillId="8" borderId="27" xfId="0" applyFont="1" applyFill="1" applyBorder="1"/>
    <xf numFmtId="0" fontId="24" fillId="0" borderId="0" xfId="0" applyFont="1" applyAlignment="1">
      <alignment wrapText="1"/>
    </xf>
    <xf numFmtId="0" fontId="25" fillId="0" borderId="28" xfId="0" applyFont="1" applyBorder="1"/>
    <xf numFmtId="0" fontId="0" fillId="0" borderId="29" xfId="0" applyBorder="1" applyAlignment="1">
      <alignment wrapText="1"/>
    </xf>
    <xf numFmtId="166" fontId="26" fillId="0" borderId="30" xfId="0" applyNumberFormat="1" applyFont="1" applyBorder="1"/>
    <xf numFmtId="168" fontId="27" fillId="0" borderId="31" xfId="0" applyNumberFormat="1" applyFont="1" applyBorder="1"/>
    <xf numFmtId="0" fontId="28" fillId="0" borderId="32" xfId="0" applyFont="1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166" fontId="29" fillId="9" borderId="35" xfId="0" applyNumberFormat="1" applyFont="1" applyFill="1" applyBorder="1"/>
    <xf numFmtId="0" fontId="30" fillId="10" borderId="36" xfId="0" applyFont="1" applyFill="1" applyBorder="1" applyAlignment="1">
      <alignment horizontal="center"/>
    </xf>
    <xf numFmtId="0" fontId="32" fillId="0" borderId="37" xfId="0" applyFont="1" applyBorder="1"/>
    <xf numFmtId="165" fontId="33" fillId="0" borderId="38" xfId="0" applyNumberFormat="1" applyFont="1" applyBorder="1"/>
    <xf numFmtId="0" fontId="34" fillId="0" borderId="39" xfId="0" applyFont="1" applyBorder="1"/>
    <xf numFmtId="0" fontId="0" fillId="0" borderId="40" xfId="0" applyBorder="1" applyAlignment="1">
      <alignment wrapText="1"/>
    </xf>
    <xf numFmtId="0" fontId="35" fillId="0" borderId="41" xfId="0" applyFont="1" applyBorder="1"/>
    <xf numFmtId="167" fontId="36" fillId="0" borderId="0" xfId="0" applyNumberFormat="1" applyFont="1"/>
    <xf numFmtId="0" fontId="37" fillId="0" borderId="42" xfId="0" applyFont="1" applyBorder="1" applyAlignment="1">
      <alignment horizontal="right"/>
    </xf>
    <xf numFmtId="0" fontId="38" fillId="0" borderId="43" xfId="0" applyFont="1" applyBorder="1"/>
    <xf numFmtId="165" fontId="39" fillId="12" borderId="44" xfId="0" applyNumberFormat="1" applyFont="1" applyFill="1" applyBorder="1"/>
    <xf numFmtId="0" fontId="40" fillId="0" borderId="0" xfId="0" applyFont="1"/>
    <xf numFmtId="166" fontId="41" fillId="13" borderId="45" xfId="0" applyNumberFormat="1" applyFont="1" applyFill="1" applyBorder="1"/>
    <xf numFmtId="166" fontId="42" fillId="0" borderId="46" xfId="0" applyNumberFormat="1" applyFont="1" applyBorder="1"/>
    <xf numFmtId="0" fontId="43" fillId="0" borderId="0" xfId="0" applyFont="1"/>
    <xf numFmtId="165" fontId="44" fillId="0" borderId="47" xfId="0" applyNumberFormat="1" applyFont="1" applyBorder="1"/>
    <xf numFmtId="9" fontId="45" fillId="0" borderId="48" xfId="0" applyNumberFormat="1" applyFont="1" applyBorder="1"/>
    <xf numFmtId="168" fontId="46" fillId="0" borderId="49" xfId="0" applyNumberFormat="1" applyFont="1" applyBorder="1"/>
    <xf numFmtId="168" fontId="47" fillId="0" borderId="50" xfId="0" applyNumberFormat="1" applyFont="1" applyBorder="1"/>
    <xf numFmtId="0" fontId="48" fillId="15" borderId="51" xfId="0" applyFont="1" applyFill="1" applyBorder="1"/>
    <xf numFmtId="10" fontId="0" fillId="0" borderId="0" xfId="0" applyNumberFormat="1" applyAlignment="1">
      <alignment wrapText="1"/>
    </xf>
    <xf numFmtId="0" fontId="49" fillId="0" borderId="52" xfId="0" applyFont="1" applyBorder="1"/>
    <xf numFmtId="0" fontId="0" fillId="0" borderId="53" xfId="0" applyBorder="1" applyAlignment="1">
      <alignment wrapText="1"/>
    </xf>
    <xf numFmtId="167" fontId="50" fillId="0" borderId="54" xfId="0" applyNumberFormat="1" applyFont="1" applyBorder="1"/>
    <xf numFmtId="166" fontId="51" fillId="0" borderId="55" xfId="0" applyNumberFormat="1" applyFont="1" applyBorder="1"/>
    <xf numFmtId="0" fontId="52" fillId="0" borderId="56" xfId="0" applyFont="1" applyBorder="1"/>
    <xf numFmtId="169" fontId="0" fillId="0" borderId="0" xfId="0" applyNumberFormat="1" applyAlignment="1">
      <alignment wrapText="1"/>
    </xf>
    <xf numFmtId="0" fontId="0" fillId="0" borderId="57" xfId="0" applyBorder="1" applyAlignment="1">
      <alignment wrapText="1"/>
    </xf>
    <xf numFmtId="0" fontId="53" fillId="0" borderId="58" xfId="0" applyFont="1" applyBorder="1"/>
    <xf numFmtId="165" fontId="54" fillId="16" borderId="59" xfId="0" applyNumberFormat="1" applyFont="1" applyFill="1" applyBorder="1"/>
    <xf numFmtId="0" fontId="55" fillId="17" borderId="0" xfId="0" applyFont="1" applyFill="1"/>
    <xf numFmtId="0" fontId="56" fillId="0" borderId="60" xfId="0" applyFont="1" applyBorder="1"/>
    <xf numFmtId="0" fontId="57" fillId="0" borderId="61" xfId="0" applyFont="1" applyBorder="1" applyAlignment="1">
      <alignment wrapText="1"/>
    </xf>
    <xf numFmtId="168" fontId="58" fillId="0" borderId="0" xfId="0" applyNumberFormat="1" applyFont="1"/>
    <xf numFmtId="168" fontId="59" fillId="18" borderId="0" xfId="0" applyNumberFormat="1" applyFont="1" applyFill="1"/>
    <xf numFmtId="10" fontId="0" fillId="0" borderId="62" xfId="0" applyNumberFormat="1" applyBorder="1" applyAlignment="1">
      <alignment wrapText="1"/>
    </xf>
    <xf numFmtId="165" fontId="60" fillId="0" borderId="63" xfId="0" applyNumberFormat="1" applyFont="1" applyBorder="1" applyAlignment="1">
      <alignment wrapText="1"/>
    </xf>
    <xf numFmtId="0" fontId="0" fillId="0" borderId="64" xfId="0" applyBorder="1" applyAlignment="1">
      <alignment wrapText="1"/>
    </xf>
    <xf numFmtId="165" fontId="61" fillId="0" borderId="65" xfId="0" applyNumberFormat="1" applyFont="1" applyBorder="1"/>
    <xf numFmtId="0" fontId="62" fillId="0" borderId="0" xfId="0" applyFont="1"/>
    <xf numFmtId="165" fontId="63" fillId="0" borderId="66" xfId="0" applyNumberFormat="1" applyFont="1" applyBorder="1"/>
    <xf numFmtId="0" fontId="64" fillId="19" borderId="0" xfId="0" applyFont="1" applyFill="1"/>
    <xf numFmtId="168" fontId="65" fillId="0" borderId="67" xfId="0" applyNumberFormat="1" applyFont="1" applyBorder="1"/>
    <xf numFmtId="168" fontId="0" fillId="0" borderId="0" xfId="0" applyNumberFormat="1" applyAlignment="1">
      <alignment wrapText="1"/>
    </xf>
    <xf numFmtId="167" fontId="66" fillId="0" borderId="68" xfId="0" applyNumberFormat="1" applyFont="1" applyBorder="1"/>
    <xf numFmtId="0" fontId="67" fillId="0" borderId="69" xfId="0" applyFont="1" applyBorder="1"/>
    <xf numFmtId="168" fontId="68" fillId="0" borderId="0" xfId="0" applyNumberFormat="1" applyFont="1"/>
    <xf numFmtId="165" fontId="69" fillId="20" borderId="70" xfId="0" applyNumberFormat="1" applyFont="1" applyFill="1" applyBorder="1" applyAlignment="1">
      <alignment wrapText="1"/>
    </xf>
    <xf numFmtId="165" fontId="70" fillId="0" borderId="71" xfId="0" applyNumberFormat="1" applyFont="1" applyBorder="1"/>
    <xf numFmtId="0" fontId="0" fillId="0" borderId="72" xfId="0" applyBorder="1" applyAlignment="1">
      <alignment wrapText="1"/>
    </xf>
    <xf numFmtId="0" fontId="71" fillId="0" borderId="73" xfId="0" applyFont="1" applyBorder="1"/>
    <xf numFmtId="0" fontId="72" fillId="0" borderId="74" xfId="0" applyFont="1" applyBorder="1" applyAlignment="1">
      <alignment wrapText="1"/>
    </xf>
    <xf numFmtId="0" fontId="0" fillId="0" borderId="75" xfId="0" applyBorder="1" applyAlignment="1">
      <alignment wrapText="1"/>
    </xf>
    <xf numFmtId="0" fontId="73" fillId="21" borderId="76" xfId="0" applyFont="1" applyFill="1" applyBorder="1"/>
    <xf numFmtId="168" fontId="74" fillId="22" borderId="0" xfId="0" applyNumberFormat="1" applyFont="1" applyFill="1"/>
    <xf numFmtId="168" fontId="75" fillId="0" borderId="77" xfId="0" applyNumberFormat="1" applyFont="1" applyBorder="1"/>
    <xf numFmtId="165" fontId="76" fillId="0" borderId="78" xfId="0" applyNumberFormat="1" applyFont="1" applyBorder="1"/>
    <xf numFmtId="0" fontId="77" fillId="23" borderId="79" xfId="0" applyFont="1" applyFill="1" applyBorder="1"/>
    <xf numFmtId="0" fontId="78" fillId="24" borderId="0" xfId="0" applyFont="1" applyFill="1"/>
    <xf numFmtId="0" fontId="79" fillId="25" borderId="80" xfId="0" applyFont="1" applyFill="1" applyBorder="1"/>
    <xf numFmtId="0" fontId="0" fillId="0" borderId="0" xfId="0" applyAlignment="1">
      <alignment wrapText="1"/>
    </xf>
    <xf numFmtId="0" fontId="80" fillId="0" borderId="0" xfId="0" applyFont="1" applyAlignment="1">
      <alignment wrapText="1"/>
    </xf>
    <xf numFmtId="10" fontId="0" fillId="0" borderId="76" xfId="0" applyNumberFormat="1" applyBorder="1" applyAlignment="1">
      <alignment wrapText="1"/>
    </xf>
    <xf numFmtId="0" fontId="0" fillId="0" borderId="52" xfId="0" applyBorder="1" applyAlignment="1">
      <alignment wrapText="1"/>
    </xf>
    <xf numFmtId="2" fontId="0" fillId="0" borderId="0" xfId="0" applyNumberFormat="1" applyAlignment="1">
      <alignment wrapText="1"/>
    </xf>
    <xf numFmtId="0" fontId="1" fillId="0" borderId="74" xfId="0" applyFont="1" applyBorder="1"/>
    <xf numFmtId="0" fontId="0" fillId="0" borderId="0" xfId="0" applyBorder="1" applyAlignment="1">
      <alignment wrapText="1"/>
    </xf>
    <xf numFmtId="0" fontId="25" fillId="0" borderId="33" xfId="0" applyFont="1" applyBorder="1"/>
    <xf numFmtId="0" fontId="2" fillId="0" borderId="75" xfId="0" applyFont="1" applyBorder="1"/>
    <xf numFmtId="0" fontId="35" fillId="0" borderId="79" xfId="0" applyFont="1" applyBorder="1"/>
    <xf numFmtId="166" fontId="26" fillId="0" borderId="74" xfId="0" applyNumberFormat="1" applyFont="1" applyBorder="1"/>
    <xf numFmtId="0" fontId="81" fillId="0" borderId="69" xfId="0" applyFont="1" applyBorder="1"/>
    <xf numFmtId="165" fontId="81" fillId="0" borderId="66" xfId="0" applyNumberFormat="1" applyFont="1" applyBorder="1"/>
    <xf numFmtId="165" fontId="82" fillId="0" borderId="21" xfId="0" applyNumberFormat="1" applyFont="1" applyBorder="1"/>
    <xf numFmtId="167" fontId="82" fillId="0" borderId="68" xfId="0" applyNumberFormat="1" applyFont="1" applyBorder="1"/>
    <xf numFmtId="167" fontId="81" fillId="0" borderId="54" xfId="0" applyNumberFormat="1" applyFont="1" applyBorder="1"/>
    <xf numFmtId="0" fontId="24" fillId="0" borderId="81" xfId="0" applyFont="1" applyBorder="1" applyAlignment="1">
      <alignment wrapText="1"/>
    </xf>
    <xf numFmtId="0" fontId="0" fillId="0" borderId="81" xfId="0" applyBorder="1" applyAlignment="1">
      <alignment wrapText="1"/>
    </xf>
    <xf numFmtId="164" fontId="0" fillId="0" borderId="81" xfId="0" applyNumberFormat="1" applyBorder="1" applyAlignment="1">
      <alignment wrapText="1"/>
    </xf>
    <xf numFmtId="0" fontId="31" fillId="11" borderId="81" xfId="0" applyFont="1" applyFill="1" applyBorder="1" applyAlignment="1">
      <alignment wrapText="1"/>
    </xf>
    <xf numFmtId="0" fontId="0" fillId="7" borderId="81" xfId="0" applyFill="1" applyBorder="1" applyAlignment="1">
      <alignment wrapText="1"/>
    </xf>
    <xf numFmtId="164" fontId="0" fillId="14" borderId="81" xfId="0" applyNumberFormat="1" applyFill="1" applyBorder="1" applyAlignment="1">
      <alignment wrapText="1"/>
    </xf>
    <xf numFmtId="167" fontId="81" fillId="0" borderId="68" xfId="0" applyNumberFormat="1" applyFont="1" applyBorder="1"/>
    <xf numFmtId="0" fontId="81" fillId="0" borderId="37" xfId="0" applyFont="1" applyBorder="1"/>
    <xf numFmtId="0" fontId="1" fillId="0" borderId="6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topLeftCell="G50" workbookViewId="0">
      <selection activeCell="I34" sqref="I34"/>
    </sheetView>
  </sheetViews>
  <sheetFormatPr defaultColWidth="9.140625" defaultRowHeight="15" customHeight="1"/>
  <cols>
    <col min="1" max="6" width="0" hidden="1"/>
    <col min="7" max="7" width="31.140625" customWidth="1"/>
    <col min="8" max="8" width="14.5703125" customWidth="1"/>
    <col min="9" max="9" width="15.28515625" customWidth="1"/>
    <col min="10" max="10" width="30.140625" customWidth="1"/>
    <col min="11" max="11" width="34.28515625" customWidth="1"/>
    <col min="12" max="12" width="15.85546875" customWidth="1"/>
  </cols>
  <sheetData>
    <row r="1" spans="1:12" ht="66.75" customHeight="1">
      <c r="A1" s="97" t="s">
        <v>0</v>
      </c>
      <c r="B1" s="97"/>
      <c r="C1" s="73" t="s">
        <v>1</v>
      </c>
      <c r="D1" s="97" t="s">
        <v>2</v>
      </c>
      <c r="E1" s="73" t="s">
        <v>3</v>
      </c>
      <c r="F1" s="7"/>
      <c r="G1" s="27" t="s">
        <v>4</v>
      </c>
      <c r="H1" s="49" t="s">
        <v>1</v>
      </c>
      <c r="I1" s="27" t="s">
        <v>2</v>
      </c>
      <c r="J1" s="86"/>
      <c r="K1" s="84"/>
      <c r="L1" s="38"/>
    </row>
    <row r="2" spans="1:12">
      <c r="A2" s="80" t="s">
        <v>5</v>
      </c>
      <c r="B2" s="10"/>
      <c r="C2" s="93"/>
      <c r="D2" s="10"/>
      <c r="E2" s="93"/>
      <c r="F2" s="7"/>
      <c r="G2" s="15" t="s">
        <v>5</v>
      </c>
      <c r="H2" s="79"/>
      <c r="I2" s="84"/>
      <c r="J2" s="79"/>
      <c r="K2" s="84"/>
      <c r="L2" s="38"/>
    </row>
    <row r="3" spans="1:12" ht="14.25">
      <c r="B3" s="50" t="s">
        <v>6</v>
      </c>
      <c r="C3" s="21">
        <v>125</v>
      </c>
      <c r="D3" s="50">
        <v>119</v>
      </c>
      <c r="E3" s="21">
        <f>C3*D3</f>
        <v>14875</v>
      </c>
      <c r="F3" s="7"/>
      <c r="G3" s="84" t="s">
        <v>6</v>
      </c>
      <c r="H3" s="79">
        <v>210</v>
      </c>
      <c r="I3" s="84">
        <v>150</v>
      </c>
      <c r="J3" s="79">
        <f>H3*I3</f>
        <v>31500</v>
      </c>
      <c r="K3" s="84"/>
      <c r="L3" s="38"/>
    </row>
    <row r="4" spans="1:12" ht="14.25">
      <c r="B4" s="50" t="s">
        <v>7</v>
      </c>
      <c r="C4" s="21">
        <v>135</v>
      </c>
      <c r="D4" s="50">
        <v>59</v>
      </c>
      <c r="E4" s="21">
        <f>C4*D4</f>
        <v>7965</v>
      </c>
      <c r="F4" s="7"/>
      <c r="G4" s="84" t="s">
        <v>7</v>
      </c>
      <c r="H4" s="79">
        <v>260</v>
      </c>
      <c r="I4" s="84">
        <v>100</v>
      </c>
      <c r="J4" s="79">
        <f>H4*I4</f>
        <v>26000</v>
      </c>
      <c r="K4" s="84"/>
      <c r="L4" s="38"/>
    </row>
    <row r="5" spans="1:12" ht="14.25">
      <c r="B5" s="50" t="s">
        <v>8</v>
      </c>
      <c r="C5" s="21">
        <v>135</v>
      </c>
      <c r="D5" s="50">
        <v>3</v>
      </c>
      <c r="E5" s="21">
        <f>C5*D5</f>
        <v>405</v>
      </c>
      <c r="F5" s="7"/>
      <c r="G5" s="84"/>
      <c r="H5" s="79"/>
      <c r="I5" s="84"/>
      <c r="J5" s="79"/>
      <c r="K5" s="4"/>
      <c r="L5" s="38"/>
    </row>
    <row r="6" spans="1:12">
      <c r="D6" s="50">
        <f>SUM(D3:D5)</f>
        <v>181</v>
      </c>
      <c r="E6" s="17">
        <f>SUM(E3:E5)</f>
        <v>23245</v>
      </c>
      <c r="F6" s="7"/>
      <c r="G6" s="84"/>
      <c r="H6" s="79"/>
      <c r="I6" s="84">
        <f>SUM(I3:I5)</f>
        <v>250</v>
      </c>
      <c r="J6" s="24">
        <f>SUM(J3:J5)</f>
        <v>57500</v>
      </c>
      <c r="K6" s="84"/>
      <c r="L6" s="38"/>
    </row>
    <row r="7" spans="1:12" ht="14.25">
      <c r="F7" s="7"/>
      <c r="G7" s="84"/>
      <c r="H7" s="79"/>
      <c r="I7" s="84"/>
      <c r="J7" s="79"/>
      <c r="K7" s="84"/>
      <c r="L7" s="38"/>
    </row>
    <row r="8" spans="1:12">
      <c r="A8" s="80" t="s">
        <v>9</v>
      </c>
      <c r="F8" s="7"/>
      <c r="G8" s="15" t="s">
        <v>9</v>
      </c>
      <c r="H8" s="79"/>
      <c r="I8" s="84"/>
      <c r="J8" s="79"/>
      <c r="K8" s="84"/>
      <c r="L8" s="38"/>
    </row>
    <row r="9" spans="1:12" ht="14.25">
      <c r="B9" s="53" t="s">
        <v>6</v>
      </c>
      <c r="C9" s="85">
        <v>600</v>
      </c>
      <c r="D9" s="53">
        <v>5</v>
      </c>
      <c r="E9" s="85">
        <f>SUM(C9)*(D9)</f>
        <v>3000</v>
      </c>
      <c r="F9" s="7"/>
      <c r="G9" s="84" t="s">
        <v>6</v>
      </c>
      <c r="H9" s="79">
        <v>650</v>
      </c>
      <c r="I9" s="84">
        <v>6</v>
      </c>
      <c r="J9" s="79">
        <f>H9*I9</f>
        <v>3900</v>
      </c>
      <c r="K9" s="123" t="s">
        <v>100</v>
      </c>
      <c r="L9" s="38"/>
    </row>
    <row r="10" spans="1:12" ht="14.25">
      <c r="B10" s="53" t="s">
        <v>7</v>
      </c>
      <c r="C10" s="85">
        <v>750</v>
      </c>
      <c r="D10" s="53">
        <v>0</v>
      </c>
      <c r="E10" s="85">
        <f>SUM((C10*D10))</f>
        <v>0</v>
      </c>
      <c r="F10" s="7"/>
      <c r="G10" s="84" t="s">
        <v>7</v>
      </c>
      <c r="H10" s="79">
        <v>750</v>
      </c>
      <c r="I10" s="84">
        <v>0</v>
      </c>
      <c r="J10" s="79">
        <f>H10*I10</f>
        <v>0</v>
      </c>
      <c r="K10" s="4"/>
      <c r="L10" s="38"/>
    </row>
    <row r="11" spans="1:12">
      <c r="E11" s="17">
        <f>SUM(E9:E10)</f>
        <v>3000</v>
      </c>
      <c r="F11" s="7"/>
      <c r="G11" s="84"/>
      <c r="H11" s="79"/>
      <c r="I11" s="84"/>
      <c r="J11" s="24">
        <f>SUM(J9:J10)</f>
        <v>3900</v>
      </c>
      <c r="K11" s="84"/>
      <c r="L11" s="38"/>
    </row>
    <row r="12" spans="1:12" ht="14.25">
      <c r="F12" s="7"/>
      <c r="G12" s="84"/>
      <c r="H12" s="79"/>
      <c r="I12" s="84"/>
      <c r="J12" s="79"/>
      <c r="K12" s="84"/>
      <c r="L12" s="38"/>
    </row>
    <row r="13" spans="1:12" ht="15.75" customHeight="1">
      <c r="A13" s="80" t="s">
        <v>10</v>
      </c>
      <c r="F13" s="7"/>
      <c r="G13" s="98" t="s">
        <v>10</v>
      </c>
      <c r="H13" s="79"/>
      <c r="I13" s="84"/>
      <c r="J13" s="79"/>
      <c r="K13" s="84"/>
      <c r="L13" s="38"/>
    </row>
    <row r="14" spans="1:12" ht="59.25" customHeight="1">
      <c r="B14" s="53" t="s">
        <v>11</v>
      </c>
      <c r="C14" s="85">
        <v>1500</v>
      </c>
      <c r="D14" s="53">
        <v>2</v>
      </c>
      <c r="E14" s="85">
        <f>SUM((C14*D14))</f>
        <v>3000</v>
      </c>
      <c r="F14" s="7"/>
      <c r="G14" s="84" t="s">
        <v>11</v>
      </c>
      <c r="H14" s="79">
        <v>4000</v>
      </c>
      <c r="I14" s="84">
        <v>2</v>
      </c>
      <c r="J14" s="79">
        <f>SUM((H14*I14))</f>
        <v>8000</v>
      </c>
      <c r="K14" s="4"/>
      <c r="L14" s="38"/>
    </row>
    <row r="15" spans="1:12" ht="44.25" customHeight="1">
      <c r="B15" s="53" t="s">
        <v>12</v>
      </c>
      <c r="C15" s="85">
        <v>1000</v>
      </c>
      <c r="D15" s="53">
        <v>2</v>
      </c>
      <c r="E15" s="85">
        <f>SUM((C15*D15))</f>
        <v>2000</v>
      </c>
      <c r="F15" s="7"/>
      <c r="G15" s="84" t="s">
        <v>12</v>
      </c>
      <c r="H15" s="79">
        <v>2000</v>
      </c>
      <c r="I15" s="84">
        <v>2</v>
      </c>
      <c r="J15" s="79">
        <f>SUM((H15*I15))</f>
        <v>4000</v>
      </c>
      <c r="K15" s="4"/>
      <c r="L15" s="38"/>
    </row>
    <row r="16" spans="1:12" ht="35.25" customHeight="1">
      <c r="B16" s="53" t="s">
        <v>13</v>
      </c>
      <c r="C16" s="85">
        <v>750</v>
      </c>
      <c r="D16" s="53">
        <v>3</v>
      </c>
      <c r="E16" s="85">
        <f>SUM((C16*D16))</f>
        <v>2250</v>
      </c>
      <c r="F16" s="57">
        <f>SUM(E14:E16)</f>
        <v>7250</v>
      </c>
      <c r="G16" s="94" t="s">
        <v>13</v>
      </c>
      <c r="H16" s="79">
        <v>1000</v>
      </c>
      <c r="I16" s="84">
        <v>2</v>
      </c>
      <c r="J16" s="79">
        <f>SUM((H16*I16))</f>
        <v>2000</v>
      </c>
      <c r="K16" s="4"/>
      <c r="L16" s="38"/>
    </row>
    <row r="17" spans="1:12" ht="35.25" customHeight="1">
      <c r="F17" s="7"/>
      <c r="G17" s="94" t="s">
        <v>14</v>
      </c>
      <c r="H17" s="79">
        <v>500</v>
      </c>
      <c r="I17" s="84">
        <v>2</v>
      </c>
      <c r="J17" s="79">
        <f>H17*I17</f>
        <v>1000</v>
      </c>
      <c r="K17" s="4"/>
      <c r="L17" s="38"/>
    </row>
    <row r="18" spans="1:12" ht="14.25">
      <c r="F18" s="7"/>
      <c r="G18" s="94" t="s">
        <v>15</v>
      </c>
      <c r="H18" s="79">
        <v>1500</v>
      </c>
      <c r="I18" s="84">
        <v>1</v>
      </c>
      <c r="J18" s="79">
        <f>SUM((H18*I18))</f>
        <v>1500</v>
      </c>
      <c r="K18" s="4"/>
      <c r="L18" s="38"/>
    </row>
    <row r="19" spans="1:12" ht="60" customHeight="1">
      <c r="B19" s="53" t="s">
        <v>16</v>
      </c>
      <c r="C19" s="85">
        <v>1000</v>
      </c>
      <c r="D19" s="53">
        <v>0</v>
      </c>
      <c r="E19" s="85">
        <f>SUM((C19*D19))</f>
        <v>0</v>
      </c>
      <c r="F19" s="7"/>
      <c r="G19" s="94" t="s">
        <v>17</v>
      </c>
      <c r="H19" s="79">
        <v>700</v>
      </c>
      <c r="I19" s="84">
        <v>2</v>
      </c>
      <c r="J19" s="79">
        <f>SUM((H19*I19))</f>
        <v>1400</v>
      </c>
      <c r="K19" s="4"/>
      <c r="L19" s="38"/>
    </row>
    <row r="20" spans="1:12" ht="14.25">
      <c r="B20" s="53" t="s">
        <v>15</v>
      </c>
      <c r="C20" s="85">
        <v>1500</v>
      </c>
      <c r="D20" s="53">
        <v>0</v>
      </c>
      <c r="E20" s="85">
        <f>SUM((C20*D20))</f>
        <v>0</v>
      </c>
      <c r="F20" s="57">
        <f>SUM(E19:E20)</f>
        <v>0</v>
      </c>
      <c r="G20" s="84" t="s">
        <v>18</v>
      </c>
      <c r="H20" s="79">
        <v>900</v>
      </c>
      <c r="I20" s="84">
        <v>3</v>
      </c>
      <c r="J20" s="79">
        <f>SUM((H20*I20))</f>
        <v>2700</v>
      </c>
      <c r="K20" s="84"/>
      <c r="L20" s="38"/>
    </row>
    <row r="21" spans="1:12" ht="14.25">
      <c r="E21" s="72"/>
      <c r="F21" s="7"/>
      <c r="G21" s="84"/>
      <c r="H21" s="79"/>
      <c r="I21" s="84"/>
      <c r="J21" s="79"/>
      <c r="K21" s="84"/>
      <c r="L21" s="38"/>
    </row>
    <row r="22" spans="1:12">
      <c r="E22" s="17">
        <f>SUM(E14:E19)</f>
        <v>7250</v>
      </c>
      <c r="F22" s="7"/>
      <c r="G22" s="84"/>
      <c r="H22" s="79"/>
      <c r="I22" s="84"/>
      <c r="J22" s="24">
        <f>SUM(J14:J19)</f>
        <v>17900</v>
      </c>
      <c r="K22" s="84"/>
      <c r="L22" s="38"/>
    </row>
    <row r="23" spans="1:12" ht="14.25">
      <c r="F23" s="7"/>
      <c r="G23" s="84"/>
      <c r="H23" s="79"/>
      <c r="I23" s="84"/>
      <c r="J23" s="79"/>
      <c r="K23" s="84"/>
      <c r="L23" s="38"/>
    </row>
    <row r="24" spans="1:12">
      <c r="E24" s="17">
        <f>SUM(E6,E11,E22)</f>
        <v>33495</v>
      </c>
      <c r="F24" s="16" t="s">
        <v>19</v>
      </c>
      <c r="H24" s="79"/>
      <c r="I24" s="84"/>
      <c r="J24" s="24">
        <f>SUM(J11,J6,J22)</f>
        <v>79300</v>
      </c>
      <c r="K24" s="110" t="s">
        <v>97</v>
      </c>
      <c r="L24" s="38"/>
    </row>
    <row r="25" spans="1:12" ht="14.25">
      <c r="F25" s="7"/>
      <c r="G25" s="84"/>
      <c r="H25" s="79"/>
      <c r="I25" s="84"/>
      <c r="J25" s="79"/>
      <c r="K25" s="84"/>
      <c r="L25" s="38"/>
    </row>
    <row r="26" spans="1:12" ht="14.25">
      <c r="A26" s="97" t="s">
        <v>20</v>
      </c>
      <c r="B26" s="69"/>
      <c r="C26" s="73" t="s">
        <v>1</v>
      </c>
      <c r="D26" s="97" t="s">
        <v>2</v>
      </c>
      <c r="E26" s="73" t="s">
        <v>3</v>
      </c>
      <c r="F26" s="92"/>
      <c r="G26" s="30" t="s">
        <v>20</v>
      </c>
      <c r="H26" s="68" t="s">
        <v>1</v>
      </c>
      <c r="I26" s="30" t="s">
        <v>2</v>
      </c>
      <c r="J26" s="68" t="s">
        <v>3</v>
      </c>
      <c r="K26" s="84"/>
      <c r="L26" s="38"/>
    </row>
    <row r="27" spans="1:12" ht="14.25">
      <c r="A27" s="80" t="s">
        <v>21</v>
      </c>
      <c r="F27" s="7"/>
      <c r="G27" s="98" t="s">
        <v>21</v>
      </c>
      <c r="H27" s="79"/>
      <c r="I27" s="84"/>
      <c r="J27" s="79"/>
      <c r="K27" s="84"/>
      <c r="L27" s="38"/>
    </row>
    <row r="28" spans="1:12" ht="45" customHeight="1">
      <c r="B28" s="46">
        <v>38832</v>
      </c>
      <c r="C28" s="85">
        <v>300</v>
      </c>
      <c r="D28" s="53">
        <v>1</v>
      </c>
      <c r="E28" s="85">
        <f>SUM((C28*D28))</f>
        <v>300</v>
      </c>
      <c r="F28" s="7"/>
      <c r="G28" s="62"/>
      <c r="H28" s="79"/>
      <c r="I28" s="84">
        <v>1</v>
      </c>
      <c r="J28" s="79">
        <v>3000</v>
      </c>
      <c r="K28" s="4"/>
      <c r="L28" s="38"/>
    </row>
    <row r="29" spans="1:12">
      <c r="B29" s="46">
        <v>38836</v>
      </c>
      <c r="C29" s="85">
        <v>300</v>
      </c>
      <c r="D29" s="53">
        <v>1</v>
      </c>
      <c r="E29" s="85">
        <f>SUM((C29*D29))</f>
        <v>300</v>
      </c>
      <c r="F29" s="7"/>
      <c r="G29" s="84"/>
      <c r="H29" s="79"/>
      <c r="I29" s="84"/>
      <c r="J29" s="24">
        <f>SUM(J28:J28)</f>
        <v>3000</v>
      </c>
      <c r="K29" s="84"/>
      <c r="L29" s="38"/>
    </row>
    <row r="30" spans="1:12" ht="14.25">
      <c r="E30" s="17">
        <f>SUM(E28:E29)</f>
        <v>600</v>
      </c>
      <c r="F30" s="7"/>
      <c r="G30" s="84"/>
      <c r="H30" s="79"/>
      <c r="I30" s="84"/>
      <c r="J30" s="79"/>
      <c r="K30" s="84"/>
      <c r="L30" s="38"/>
    </row>
    <row r="31" spans="1:12" ht="14.25">
      <c r="F31" s="7"/>
      <c r="G31" s="84"/>
      <c r="H31" s="79"/>
      <c r="I31" s="84"/>
      <c r="J31" s="79"/>
      <c r="K31" s="84"/>
      <c r="L31" s="38"/>
    </row>
    <row r="32" spans="1:12" ht="14.25">
      <c r="A32" s="80" t="s">
        <v>22</v>
      </c>
      <c r="F32" s="7"/>
      <c r="G32" s="98" t="s">
        <v>22</v>
      </c>
      <c r="H32" s="54" t="s">
        <v>18</v>
      </c>
      <c r="I32" s="84" t="s">
        <v>23</v>
      </c>
      <c r="J32" s="79"/>
      <c r="K32" s="84"/>
      <c r="L32" s="38"/>
    </row>
    <row r="33" spans="1:12" ht="14.25">
      <c r="B33" s="53" t="s">
        <v>24</v>
      </c>
      <c r="E33" s="85">
        <v>1294.7</v>
      </c>
      <c r="F33" s="7"/>
      <c r="G33" s="28">
        <v>41352</v>
      </c>
      <c r="H33" s="63">
        <f>'Food and Bev'!C21</f>
        <v>482</v>
      </c>
      <c r="I33" s="52">
        <f>'Food and Bev'!C39</f>
        <v>451.8775</v>
      </c>
      <c r="J33" s="79"/>
      <c r="K33" s="20"/>
      <c r="L33" s="38"/>
    </row>
    <row r="34" spans="1:12" ht="14.25">
      <c r="F34" s="7"/>
      <c r="G34" s="62">
        <v>41353</v>
      </c>
      <c r="H34" s="63">
        <f>'Food and Bev'!D21</f>
        <v>5302</v>
      </c>
      <c r="I34" s="20">
        <f>'Food and Bev'!D39</f>
        <v>4518.7550000000001</v>
      </c>
      <c r="J34" s="20"/>
      <c r="K34" s="20"/>
      <c r="L34" s="38"/>
    </row>
    <row r="35" spans="1:12" ht="14.25">
      <c r="F35" s="7"/>
      <c r="G35" s="62">
        <v>41354</v>
      </c>
      <c r="H35" s="20">
        <f>'Food and Bev'!E21</f>
        <v>5302</v>
      </c>
      <c r="I35" s="20">
        <f>'Food and Bev'!E39</f>
        <v>4518.7550000000001</v>
      </c>
      <c r="J35" s="20"/>
      <c r="K35" s="20"/>
      <c r="L35" s="38"/>
    </row>
    <row r="36" spans="1:12" ht="14.25">
      <c r="F36" s="7"/>
      <c r="G36" s="62">
        <v>41355</v>
      </c>
      <c r="H36" s="20">
        <f>'Food and Bev'!F21</f>
        <v>5302</v>
      </c>
      <c r="I36" s="20"/>
      <c r="J36" s="20"/>
      <c r="K36" s="20"/>
      <c r="L36" s="38"/>
    </row>
    <row r="37" spans="1:12" ht="14.25">
      <c r="F37" s="7"/>
      <c r="G37" s="67"/>
      <c r="H37" s="79"/>
      <c r="I37" s="84"/>
      <c r="J37" s="22"/>
      <c r="K37" s="22"/>
      <c r="L37" s="38"/>
    </row>
    <row r="38" spans="1:12">
      <c r="F38" s="7"/>
      <c r="G38" s="83"/>
      <c r="H38" s="20">
        <f>SUM(H33:H36)</f>
        <v>16388</v>
      </c>
      <c r="I38" s="20">
        <f>SUM(I33:I36)</f>
        <v>9489.3875000000007</v>
      </c>
      <c r="J38" s="12">
        <f>H38+I38</f>
        <v>25877.387500000001</v>
      </c>
      <c r="K38" s="41"/>
      <c r="L38" s="38"/>
    </row>
    <row r="39" spans="1:12" ht="14.25">
      <c r="A39" s="80" t="s">
        <v>25</v>
      </c>
      <c r="F39" s="7"/>
      <c r="G39" s="98" t="s">
        <v>25</v>
      </c>
      <c r="H39" s="79"/>
      <c r="I39" s="94"/>
      <c r="J39" s="79"/>
      <c r="K39" s="94"/>
      <c r="L39" s="38"/>
    </row>
    <row r="40" spans="1:12" ht="14.25">
      <c r="B40" s="53" t="s">
        <v>26</v>
      </c>
      <c r="C40" s="46">
        <v>39199</v>
      </c>
      <c r="E40" s="85">
        <v>833.97</v>
      </c>
      <c r="F40" s="7"/>
      <c r="G40" s="84" t="s">
        <v>27</v>
      </c>
      <c r="H40" s="79">
        <f>'Food and Bev'!D53</f>
        <v>6025</v>
      </c>
      <c r="I40" s="84">
        <v>1</v>
      </c>
      <c r="J40" s="77">
        <f>H40</f>
        <v>6025</v>
      </c>
      <c r="K40" s="13"/>
    </row>
    <row r="41" spans="1:12" ht="14.25">
      <c r="F41" s="7"/>
      <c r="G41" s="84"/>
      <c r="H41" s="79"/>
      <c r="I41" s="84"/>
      <c r="J41" s="79"/>
      <c r="K41" s="84"/>
      <c r="L41" s="38"/>
    </row>
    <row r="42" spans="1:12" ht="14.25">
      <c r="F42" s="7"/>
      <c r="G42" s="84"/>
      <c r="H42" s="79"/>
      <c r="I42" s="84"/>
      <c r="J42" s="87">
        <f>SUM(J40:J41)</f>
        <v>6025</v>
      </c>
      <c r="K42" s="84"/>
      <c r="L42" s="38"/>
    </row>
    <row r="43" spans="1:12" ht="12.75">
      <c r="A43" s="80" t="s">
        <v>28</v>
      </c>
      <c r="F43" s="7"/>
      <c r="G43" s="98" t="s">
        <v>28</v>
      </c>
      <c r="H43" s="95"/>
      <c r="I43" s="56"/>
      <c r="J43" s="95"/>
      <c r="K43" s="56"/>
      <c r="L43" s="38"/>
    </row>
    <row r="44" spans="1:12" ht="14.25">
      <c r="B44" s="50" t="s">
        <v>29</v>
      </c>
      <c r="E44" s="21">
        <v>722.92</v>
      </c>
      <c r="F44" s="7"/>
      <c r="G44" s="36" t="s">
        <v>29</v>
      </c>
      <c r="H44" s="95"/>
      <c r="I44" s="36"/>
      <c r="J44" s="95">
        <v>1000</v>
      </c>
      <c r="K44" s="84"/>
      <c r="L44" s="38"/>
    </row>
    <row r="45" spans="1:12" ht="14.25">
      <c r="B45" s="50" t="s">
        <v>30</v>
      </c>
      <c r="E45" s="21">
        <v>0</v>
      </c>
      <c r="F45" s="7"/>
      <c r="G45" s="36" t="s">
        <v>30</v>
      </c>
      <c r="H45" s="95"/>
      <c r="I45" s="36"/>
      <c r="J45" s="95">
        <v>500</v>
      </c>
      <c r="K45" s="84"/>
      <c r="L45" s="38"/>
    </row>
    <row r="46" spans="1:12" ht="14.25">
      <c r="B46" s="50" t="s">
        <v>31</v>
      </c>
      <c r="E46" s="21">
        <v>151.96</v>
      </c>
      <c r="F46" s="7"/>
      <c r="G46" s="36" t="s">
        <v>31</v>
      </c>
      <c r="H46" s="95"/>
      <c r="I46" s="36"/>
      <c r="J46" s="95">
        <v>200</v>
      </c>
      <c r="K46" s="84"/>
      <c r="L46" s="38"/>
    </row>
    <row r="47" spans="1:12" ht="14.25">
      <c r="B47" s="50" t="s">
        <v>32</v>
      </c>
      <c r="E47" s="21">
        <v>48.11</v>
      </c>
      <c r="F47" s="7"/>
      <c r="G47" s="36" t="s">
        <v>32</v>
      </c>
      <c r="H47" s="95"/>
      <c r="I47" s="36"/>
      <c r="J47" s="95">
        <v>50</v>
      </c>
      <c r="K47" s="84"/>
      <c r="L47" s="60"/>
    </row>
    <row r="48" spans="1:12" ht="14.25">
      <c r="F48" s="7"/>
      <c r="G48" s="36" t="s">
        <v>33</v>
      </c>
      <c r="H48" s="95"/>
      <c r="I48" s="36"/>
      <c r="J48" s="95">
        <v>1000</v>
      </c>
      <c r="K48" s="84"/>
      <c r="L48" s="38"/>
    </row>
    <row r="49" spans="1:12" ht="14.25">
      <c r="F49" s="7"/>
      <c r="G49" s="36"/>
      <c r="H49" s="95"/>
      <c r="I49" s="36"/>
      <c r="J49" s="87">
        <f>SUM(J44:J48)</f>
        <v>2750</v>
      </c>
      <c r="K49" s="84"/>
      <c r="L49" s="38"/>
    </row>
    <row r="50" spans="1:12" ht="14.25">
      <c r="A50" s="80" t="s">
        <v>34</v>
      </c>
      <c r="F50" s="7"/>
      <c r="G50" s="98" t="s">
        <v>34</v>
      </c>
      <c r="H50" s="79"/>
      <c r="I50" s="84"/>
      <c r="J50" s="79"/>
      <c r="K50" s="84"/>
      <c r="L50" s="38"/>
    </row>
    <row r="51" spans="1:12" ht="14.25">
      <c r="A51" s="80"/>
      <c r="F51" s="7"/>
      <c r="G51" s="19" t="s">
        <v>35</v>
      </c>
      <c r="H51" s="79"/>
      <c r="I51" s="84"/>
      <c r="J51" s="79"/>
      <c r="K51" s="84"/>
      <c r="L51" s="38"/>
    </row>
    <row r="52" spans="1:12" ht="14.25">
      <c r="B52" s="53" t="s">
        <v>36</v>
      </c>
      <c r="E52" s="85">
        <v>728.64</v>
      </c>
      <c r="F52" s="7"/>
      <c r="G52" s="84" t="s">
        <v>36</v>
      </c>
      <c r="H52" s="79"/>
      <c r="I52" s="84"/>
      <c r="J52" s="79">
        <v>500</v>
      </c>
      <c r="K52" s="75"/>
      <c r="L52" s="38"/>
    </row>
    <row r="53" spans="1:12" ht="14.25">
      <c r="B53" s="53" t="s">
        <v>37</v>
      </c>
      <c r="E53" s="85">
        <v>325</v>
      </c>
      <c r="F53" s="7"/>
      <c r="G53" s="84" t="s">
        <v>37</v>
      </c>
      <c r="H53" s="79"/>
      <c r="I53" s="84"/>
      <c r="J53" s="79">
        <v>200</v>
      </c>
      <c r="K53" s="84"/>
      <c r="L53" s="38"/>
    </row>
    <row r="54" spans="1:12" ht="14.25">
      <c r="B54" s="53" t="s">
        <v>38</v>
      </c>
      <c r="E54" s="85">
        <v>1500</v>
      </c>
      <c r="F54" s="7"/>
      <c r="G54" s="84" t="s">
        <v>38</v>
      </c>
      <c r="H54" s="79"/>
      <c r="I54" s="84"/>
      <c r="J54" s="79">
        <v>1000</v>
      </c>
      <c r="K54" s="84"/>
      <c r="L54" s="38"/>
    </row>
    <row r="55" spans="1:12" ht="14.25">
      <c r="B55" s="53" t="s">
        <v>39</v>
      </c>
      <c r="E55" s="85">
        <v>704.48</v>
      </c>
      <c r="F55" s="7"/>
      <c r="G55" s="84" t="s">
        <v>40</v>
      </c>
      <c r="H55" s="79"/>
      <c r="I55" s="84"/>
      <c r="J55" s="79">
        <v>0</v>
      </c>
      <c r="K55" s="84" t="s">
        <v>41</v>
      </c>
      <c r="L55" s="38"/>
    </row>
    <row r="56" spans="1:12">
      <c r="F56" s="7"/>
      <c r="G56" s="84"/>
      <c r="H56" s="79"/>
      <c r="I56" s="94"/>
      <c r="J56" s="24">
        <f>SUM(J52:J55)</f>
        <v>1700</v>
      </c>
      <c r="K56" s="84"/>
      <c r="L56" s="38"/>
    </row>
    <row r="57" spans="1:12">
      <c r="F57" s="7"/>
      <c r="G57" s="41" t="s">
        <v>42</v>
      </c>
      <c r="H57" s="79"/>
      <c r="I57" s="94"/>
      <c r="J57" s="24"/>
      <c r="K57" s="84"/>
      <c r="L57" s="38"/>
    </row>
    <row r="58" spans="1:12" ht="14.25">
      <c r="F58" s="7"/>
      <c r="G58" s="84" t="s">
        <v>36</v>
      </c>
      <c r="H58" s="79"/>
      <c r="I58" s="94"/>
      <c r="J58" s="79">
        <v>500</v>
      </c>
      <c r="K58" s="84"/>
      <c r="L58" s="38"/>
    </row>
    <row r="59" spans="1:12" ht="14.25">
      <c r="F59" s="7"/>
      <c r="G59" s="84" t="s">
        <v>37</v>
      </c>
      <c r="H59" s="79"/>
      <c r="I59" s="94"/>
      <c r="J59" s="79">
        <v>200</v>
      </c>
      <c r="K59" s="84"/>
      <c r="L59" s="38"/>
    </row>
    <row r="60" spans="1:12" ht="14.25">
      <c r="F60" s="7"/>
      <c r="G60" s="84" t="s">
        <v>38</v>
      </c>
      <c r="H60" s="79"/>
      <c r="I60" s="94"/>
      <c r="J60" s="79">
        <v>1000</v>
      </c>
      <c r="K60" s="84"/>
      <c r="L60" s="38"/>
    </row>
    <row r="61" spans="1:12" ht="14.25">
      <c r="F61" s="7"/>
      <c r="G61" s="84" t="s">
        <v>40</v>
      </c>
      <c r="H61" s="79"/>
      <c r="I61" s="94"/>
      <c r="J61" s="79">
        <v>0</v>
      </c>
      <c r="K61" s="84" t="s">
        <v>41</v>
      </c>
      <c r="L61" s="38"/>
    </row>
    <row r="62" spans="1:12">
      <c r="F62" s="7"/>
      <c r="G62" s="84"/>
      <c r="H62" s="79"/>
      <c r="I62" s="94"/>
      <c r="J62" s="24">
        <f>SUM(J58:J61)</f>
        <v>1700</v>
      </c>
      <c r="K62" s="84"/>
      <c r="L62" s="38"/>
    </row>
    <row r="63" spans="1:12">
      <c r="F63" s="7"/>
      <c r="G63" s="84"/>
      <c r="H63" s="79"/>
      <c r="I63" s="94"/>
      <c r="J63" s="24"/>
      <c r="K63" s="84"/>
      <c r="L63" s="38"/>
    </row>
    <row r="64" spans="1:12">
      <c r="F64" s="7"/>
      <c r="G64" s="84"/>
      <c r="H64" s="79"/>
      <c r="I64" s="84"/>
      <c r="J64" s="24">
        <f>SUM(J56,J62)</f>
        <v>3400</v>
      </c>
      <c r="K64" s="47"/>
      <c r="L64" s="38"/>
    </row>
    <row r="65" spans="2:12" ht="14.25">
      <c r="F65" s="7"/>
      <c r="G65" s="98" t="s">
        <v>43</v>
      </c>
      <c r="H65" s="79"/>
      <c r="I65" s="84"/>
      <c r="J65" s="33"/>
      <c r="K65" s="84"/>
      <c r="L65" s="38"/>
    </row>
    <row r="66" spans="2:12" ht="14.25">
      <c r="F66" s="7"/>
      <c r="G66" s="113" t="s">
        <v>44</v>
      </c>
      <c r="H66" s="18"/>
      <c r="I66" s="48"/>
      <c r="J66" s="112">
        <f>AV!D15</f>
        <v>9654.4599999999991</v>
      </c>
      <c r="K66" s="84"/>
      <c r="L66" s="38"/>
    </row>
    <row r="67" spans="2:12" ht="14.25">
      <c r="F67" s="7"/>
      <c r="G67" s="62" t="s">
        <v>45</v>
      </c>
      <c r="H67" s="79">
        <v>50</v>
      </c>
      <c r="I67" s="84">
        <v>250</v>
      </c>
      <c r="J67" s="79">
        <f>H67*I67</f>
        <v>12500</v>
      </c>
      <c r="K67" s="84"/>
      <c r="L67" s="38"/>
    </row>
    <row r="68" spans="2:12">
      <c r="F68" s="7"/>
      <c r="G68" s="114" t="s">
        <v>98</v>
      </c>
      <c r="H68" s="79"/>
      <c r="I68" s="84"/>
      <c r="J68" s="79">
        <f>SUM(J66:J67)</f>
        <v>22154.46</v>
      </c>
      <c r="K68" s="84"/>
      <c r="L68" s="38"/>
    </row>
    <row r="69" spans="2:12" ht="14.25">
      <c r="F69" s="7"/>
      <c r="G69" s="62"/>
      <c r="H69" s="79"/>
      <c r="I69" s="84"/>
      <c r="J69" s="79"/>
      <c r="K69" s="84"/>
      <c r="L69" s="38"/>
    </row>
    <row r="70" spans="2:12" ht="14.25">
      <c r="F70" s="7"/>
      <c r="G70" s="62"/>
      <c r="H70" s="79"/>
      <c r="I70" s="84"/>
      <c r="J70" s="79"/>
      <c r="K70" s="84"/>
      <c r="L70" s="38"/>
    </row>
    <row r="71" spans="2:12">
      <c r="F71" s="7"/>
      <c r="G71" s="121" t="s">
        <v>46</v>
      </c>
      <c r="H71" s="24"/>
      <c r="I71" s="41"/>
      <c r="J71" s="24">
        <f>SUM(J29,J38,J42,J49,J64,J68)</f>
        <v>63206.847499999996</v>
      </c>
      <c r="K71" s="84"/>
      <c r="L71" s="38"/>
    </row>
    <row r="72" spans="2:12">
      <c r="F72" s="7"/>
      <c r="G72" s="84"/>
      <c r="H72" s="79"/>
      <c r="I72" s="84"/>
      <c r="J72" s="24"/>
      <c r="K72" s="84"/>
      <c r="L72" s="38"/>
    </row>
    <row r="73" spans="2:12">
      <c r="B73" s="46">
        <v>38836</v>
      </c>
      <c r="C73" s="85">
        <v>800</v>
      </c>
      <c r="D73" s="53">
        <v>1</v>
      </c>
      <c r="E73" s="85">
        <f>SUM((C73*D73))</f>
        <v>800</v>
      </c>
      <c r="F73" s="7"/>
      <c r="G73" s="41" t="s">
        <v>47</v>
      </c>
      <c r="H73" s="55">
        <v>0.03</v>
      </c>
      <c r="I73" s="41"/>
      <c r="J73" s="24">
        <f>J24*0.03</f>
        <v>2379</v>
      </c>
      <c r="K73" s="84"/>
      <c r="L73" s="38"/>
    </row>
    <row r="74" spans="2:12">
      <c r="E74" s="17">
        <f>SUM(E66:E73)</f>
        <v>800</v>
      </c>
      <c r="F74" s="7"/>
      <c r="G74" s="110" t="s">
        <v>96</v>
      </c>
      <c r="H74" s="55">
        <v>0.02</v>
      </c>
      <c r="I74" s="84"/>
      <c r="J74" s="111">
        <f>J6*0.025</f>
        <v>1437.5</v>
      </c>
      <c r="K74" s="84"/>
      <c r="L74" s="38"/>
    </row>
    <row r="75" spans="2:12">
      <c r="F75" s="7"/>
      <c r="G75" s="41" t="s">
        <v>48</v>
      </c>
      <c r="H75" s="55">
        <v>0.1</v>
      </c>
      <c r="I75" s="41"/>
      <c r="J75" s="24">
        <f>J24*0.1</f>
        <v>7930</v>
      </c>
      <c r="K75" s="84"/>
      <c r="L75" s="38"/>
    </row>
    <row r="76" spans="2:12">
      <c r="E76" s="17" t="s">
        <v>91</v>
      </c>
      <c r="F76" s="16" t="s">
        <v>19</v>
      </c>
      <c r="G76" s="41"/>
      <c r="H76" s="55"/>
      <c r="I76" s="41"/>
      <c r="J76" s="24"/>
      <c r="K76" s="84"/>
      <c r="L76" s="38"/>
    </row>
    <row r="77" spans="2:12">
      <c r="F77" s="7"/>
      <c r="G77" s="41" t="s">
        <v>49</v>
      </c>
      <c r="H77" s="55"/>
      <c r="I77" s="41"/>
      <c r="J77" s="24">
        <v>0</v>
      </c>
      <c r="K77" s="79"/>
      <c r="L77" s="38"/>
    </row>
    <row r="78" spans="2:12" ht="14.25">
      <c r="F78" s="7"/>
      <c r="G78" s="84"/>
      <c r="H78" s="79"/>
      <c r="I78" s="84"/>
      <c r="J78" s="79"/>
      <c r="K78" s="84"/>
      <c r="L78" s="38"/>
    </row>
    <row r="79" spans="2:12">
      <c r="F79" s="7"/>
      <c r="G79" s="110"/>
      <c r="H79" s="79"/>
      <c r="I79" s="84"/>
      <c r="J79" s="24">
        <f>SUM(J71,J73,J75,J77)</f>
        <v>73515.847500000003</v>
      </c>
      <c r="K79" s="122" t="s">
        <v>99</v>
      </c>
      <c r="L79" s="38"/>
    </row>
    <row r="80" spans="2:12" ht="14.25">
      <c r="E80" s="17" t="e">
        <f>E24-E76</f>
        <v>#VALUE!</v>
      </c>
      <c r="F80" s="78" t="s">
        <v>50</v>
      </c>
      <c r="G80" s="3"/>
      <c r="H80" s="3"/>
      <c r="I80" s="3"/>
      <c r="J80" s="44"/>
      <c r="K80" s="84"/>
      <c r="L80" s="38"/>
    </row>
    <row r="81" spans="9:12">
      <c r="I81" s="7"/>
      <c r="J81" s="24">
        <f>J24-J79</f>
        <v>5784.1524999999965</v>
      </c>
      <c r="K81" s="41" t="s">
        <v>51</v>
      </c>
      <c r="L81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topLeftCell="A33" workbookViewId="0">
      <selection sqref="A1:G57"/>
    </sheetView>
  </sheetViews>
  <sheetFormatPr defaultColWidth="9.140625" defaultRowHeight="15" customHeight="1"/>
  <cols>
    <col min="1" max="1" width="11.5703125" customWidth="1"/>
    <col min="2" max="2" width="16.28515625" customWidth="1"/>
    <col min="3" max="3" width="31" customWidth="1"/>
    <col min="4" max="4" width="28.28515625" customWidth="1"/>
    <col min="5" max="5" width="29.85546875" customWidth="1"/>
    <col min="6" max="6" width="31.5703125" customWidth="1"/>
    <col min="7" max="7" width="15.42578125" customWidth="1"/>
  </cols>
  <sheetData>
    <row r="1" spans="1:7" ht="28.5" customHeight="1">
      <c r="A1" s="40" t="s">
        <v>52</v>
      </c>
      <c r="B1" s="40" t="s">
        <v>53</v>
      </c>
      <c r="C1" s="40" t="s">
        <v>54</v>
      </c>
      <c r="D1" s="40" t="s">
        <v>55</v>
      </c>
      <c r="E1" s="40" t="s">
        <v>56</v>
      </c>
      <c r="F1" s="40" t="s">
        <v>57</v>
      </c>
      <c r="G1" s="40" t="s">
        <v>58</v>
      </c>
    </row>
    <row r="2" spans="1:7" ht="25.5" customHeight="1">
      <c r="A2" s="23"/>
      <c r="B2" s="23"/>
      <c r="C2" s="23" t="s">
        <v>59</v>
      </c>
      <c r="D2" s="23" t="s">
        <v>60</v>
      </c>
      <c r="E2" s="23" t="s">
        <v>60</v>
      </c>
      <c r="F2" s="23" t="s">
        <v>61</v>
      </c>
      <c r="G2" s="23"/>
    </row>
    <row r="3" spans="1:7" ht="14.25">
      <c r="A3" s="64"/>
      <c r="B3" s="3"/>
      <c r="C3" s="3"/>
      <c r="D3" s="3"/>
      <c r="E3" s="66"/>
      <c r="F3" s="43"/>
      <c r="G3" s="61"/>
    </row>
    <row r="4" spans="1:7" ht="14.25">
      <c r="A4" s="60"/>
    </row>
    <row r="5" spans="1:7" ht="14.25">
      <c r="A5" s="60"/>
    </row>
    <row r="6" spans="1:7" ht="14.25">
      <c r="A6" s="60"/>
    </row>
    <row r="7" spans="1:7" ht="14.25">
      <c r="A7" s="60"/>
    </row>
    <row r="8" spans="1:7" ht="14.25">
      <c r="A8" s="60"/>
    </row>
    <row r="9" spans="1:7" ht="14.25">
      <c r="A9" s="70"/>
      <c r="B9" s="37"/>
      <c r="C9" s="37"/>
      <c r="D9" s="37"/>
      <c r="E9" s="37"/>
      <c r="F9" s="37"/>
      <c r="G9" s="37"/>
    </row>
    <row r="10" spans="1:7" ht="25.5" customHeight="1">
      <c r="A10" s="23"/>
      <c r="B10" s="23"/>
      <c r="C10" s="23" t="s">
        <v>18</v>
      </c>
      <c r="D10" s="23" t="s">
        <v>18</v>
      </c>
      <c r="E10" s="23" t="s">
        <v>18</v>
      </c>
      <c r="F10" s="23" t="s">
        <v>18</v>
      </c>
      <c r="G10" s="23"/>
    </row>
    <row r="11" spans="1:7" ht="14.25">
      <c r="A11" s="64"/>
      <c r="B11" s="3"/>
      <c r="C11" s="89" t="s">
        <v>62</v>
      </c>
      <c r="D11" s="43" t="s">
        <v>63</v>
      </c>
      <c r="E11" s="43" t="s">
        <v>63</v>
      </c>
      <c r="F11" s="43" t="s">
        <v>63</v>
      </c>
      <c r="G11" s="61"/>
    </row>
    <row r="12" spans="1:7" ht="14.25">
      <c r="A12" s="60"/>
      <c r="B12" t="s">
        <v>64</v>
      </c>
      <c r="C12" s="7">
        <v>100</v>
      </c>
      <c r="D12" s="1">
        <v>200</v>
      </c>
      <c r="E12" s="1">
        <v>200</v>
      </c>
      <c r="F12" s="1">
        <v>200</v>
      </c>
      <c r="G12" s="38"/>
    </row>
    <row r="13" spans="1:7" ht="14.25">
      <c r="A13" s="1"/>
      <c r="B13" s="1" t="s">
        <v>65</v>
      </c>
      <c r="C13" s="9">
        <v>4</v>
      </c>
      <c r="D13" s="1">
        <v>22</v>
      </c>
      <c r="E13" s="1">
        <v>22</v>
      </c>
      <c r="F13" s="1">
        <v>22</v>
      </c>
      <c r="G13" s="1"/>
    </row>
    <row r="14" spans="1:7" ht="14.25">
      <c r="A14" s="60"/>
      <c r="B14" s="31" t="s">
        <v>66</v>
      </c>
      <c r="C14" s="82">
        <f>C12*C13</f>
        <v>400</v>
      </c>
      <c r="D14" s="82">
        <f>D12*D13</f>
        <v>4400</v>
      </c>
      <c r="E14" s="82">
        <f>E12*E13</f>
        <v>4400</v>
      </c>
      <c r="F14" s="25">
        <f>F12*F13</f>
        <v>4400</v>
      </c>
      <c r="G14" s="38"/>
    </row>
    <row r="15" spans="1:7" ht="14.25">
      <c r="A15" s="60"/>
      <c r="F15" s="7"/>
      <c r="G15" s="38"/>
    </row>
    <row r="16" spans="1:7" ht="25.5">
      <c r="A16" s="60"/>
      <c r="B16" t="s">
        <v>92</v>
      </c>
      <c r="C16" s="59">
        <v>6.25E-2</v>
      </c>
      <c r="D16" s="59">
        <v>6.25E-2</v>
      </c>
      <c r="E16" s="59">
        <v>6.25E-2</v>
      </c>
      <c r="F16" s="74">
        <v>6.25E-2</v>
      </c>
      <c r="G16" s="38"/>
    </row>
    <row r="17" spans="1:7" ht="14.25">
      <c r="A17" s="60"/>
      <c r="B17" s="100" t="s">
        <v>93</v>
      </c>
      <c r="C17" s="82">
        <f>ROUND((C16*C14),2)</f>
        <v>25</v>
      </c>
      <c r="D17" s="82">
        <f t="shared" ref="D17:F17" si="0">ROUND((D16*D14),2)</f>
        <v>275</v>
      </c>
      <c r="E17" s="82">
        <f t="shared" si="0"/>
        <v>275</v>
      </c>
      <c r="F17" s="82">
        <f t="shared" si="0"/>
        <v>275</v>
      </c>
      <c r="G17" s="38"/>
    </row>
    <row r="18" spans="1:7" ht="14.25">
      <c r="A18" s="60"/>
      <c r="F18" s="7"/>
      <c r="G18" s="38"/>
    </row>
    <row r="19" spans="1:7" ht="25.5">
      <c r="A19" s="60"/>
      <c r="B19" s="100" t="s">
        <v>94</v>
      </c>
      <c r="C19" s="59">
        <v>0.14249999999999999</v>
      </c>
      <c r="D19" s="59">
        <v>0.14249999999999999</v>
      </c>
      <c r="E19" s="59">
        <v>0.14249999999999999</v>
      </c>
      <c r="F19" s="74">
        <v>0.14249999999999999</v>
      </c>
      <c r="G19" s="38"/>
    </row>
    <row r="20" spans="1:7" ht="14.25">
      <c r="A20" s="60"/>
      <c r="B20" s="100" t="s">
        <v>95</v>
      </c>
      <c r="C20" s="82">
        <f>C19*C14</f>
        <v>56.999999999999993</v>
      </c>
      <c r="D20" s="82">
        <f t="shared" ref="D20:F20" si="1">D19*D14</f>
        <v>627</v>
      </c>
      <c r="E20" s="82">
        <f t="shared" si="1"/>
        <v>627</v>
      </c>
      <c r="F20" s="82">
        <f t="shared" si="1"/>
        <v>627</v>
      </c>
      <c r="G20" s="102"/>
    </row>
    <row r="21" spans="1:7" ht="14.25">
      <c r="A21" s="60"/>
      <c r="B21" s="31" t="s">
        <v>3</v>
      </c>
      <c r="C21" s="82">
        <f>C14+C17+C20</f>
        <v>482</v>
      </c>
      <c r="D21" s="82">
        <f t="shared" ref="D21:F21" si="2">D14+D17+D20</f>
        <v>5302</v>
      </c>
      <c r="E21" s="82">
        <f t="shared" si="2"/>
        <v>5302</v>
      </c>
      <c r="F21" s="82">
        <f t="shared" si="2"/>
        <v>5302</v>
      </c>
      <c r="G21" s="38"/>
    </row>
    <row r="22" spans="1:7" ht="14.25">
      <c r="A22" s="60"/>
      <c r="C22" s="7"/>
      <c r="D22" s="1"/>
      <c r="E22" s="1"/>
      <c r="F22" s="38"/>
    </row>
    <row r="23" spans="1:7">
      <c r="A23" s="45"/>
      <c r="B23" s="8"/>
      <c r="C23" s="14"/>
      <c r="D23" s="63"/>
      <c r="E23" s="63"/>
      <c r="F23" s="63"/>
      <c r="G23" s="63">
        <f>C21+D21+E21+F21</f>
        <v>16388</v>
      </c>
    </row>
    <row r="24" spans="1:7" ht="25.5" customHeight="1">
      <c r="A24" s="23"/>
      <c r="B24" s="23"/>
      <c r="C24" s="23" t="s">
        <v>67</v>
      </c>
      <c r="D24" s="23" t="s">
        <v>67</v>
      </c>
      <c r="E24" s="23" t="s">
        <v>67</v>
      </c>
      <c r="F24" s="23" t="s">
        <v>67</v>
      </c>
      <c r="G24" s="23"/>
    </row>
    <row r="25" spans="1:7" ht="14.25">
      <c r="A25" s="64"/>
      <c r="B25" s="3"/>
      <c r="C25" s="35" t="s">
        <v>68</v>
      </c>
      <c r="D25" s="43" t="s">
        <v>68</v>
      </c>
      <c r="E25" s="43" t="s">
        <v>68</v>
      </c>
      <c r="F25" s="43" t="s">
        <v>68</v>
      </c>
      <c r="G25" s="61"/>
    </row>
    <row r="26" spans="1:7" ht="14.25">
      <c r="A26" s="70"/>
      <c r="B26" s="37"/>
      <c r="C26" s="91"/>
      <c r="D26" s="5"/>
      <c r="E26" s="5"/>
      <c r="F26" s="14"/>
      <c r="G26" s="81"/>
    </row>
    <row r="27" spans="1:7" ht="25.5" customHeight="1">
      <c r="A27" s="23"/>
      <c r="B27" s="23"/>
      <c r="C27" s="23" t="s">
        <v>69</v>
      </c>
      <c r="D27" s="23" t="s">
        <v>69</v>
      </c>
      <c r="E27" s="23" t="s">
        <v>69</v>
      </c>
      <c r="F27" s="23"/>
      <c r="G27" s="23"/>
    </row>
    <row r="28" spans="1:7" ht="28.5">
      <c r="A28" s="43"/>
      <c r="B28" s="43"/>
      <c r="C28" s="71" t="s">
        <v>70</v>
      </c>
      <c r="D28" s="43" t="s">
        <v>71</v>
      </c>
      <c r="E28" s="43" t="s">
        <v>71</v>
      </c>
      <c r="F28" s="43"/>
      <c r="G28" s="43"/>
    </row>
    <row r="29" spans="1:7" ht="14.25">
      <c r="A29" s="60"/>
      <c r="B29" t="s">
        <v>64</v>
      </c>
      <c r="C29" s="11">
        <v>100</v>
      </c>
      <c r="D29" s="1">
        <v>250</v>
      </c>
      <c r="E29" s="1">
        <v>250</v>
      </c>
      <c r="F29" s="38"/>
    </row>
    <row r="30" spans="1:7" ht="14.25">
      <c r="A30" s="1"/>
      <c r="B30" s="1" t="s">
        <v>65</v>
      </c>
      <c r="C30" s="1">
        <v>3.75</v>
      </c>
      <c r="D30" s="1">
        <v>15</v>
      </c>
      <c r="E30" s="1">
        <v>15</v>
      </c>
      <c r="F30" s="38"/>
    </row>
    <row r="31" spans="1:7" ht="14.25">
      <c r="A31" s="60"/>
      <c r="B31" s="31" t="s">
        <v>66</v>
      </c>
      <c r="C31" s="82">
        <f>C29*C30</f>
        <v>375</v>
      </c>
      <c r="D31" s="82">
        <f>D29*D30</f>
        <v>3750</v>
      </c>
      <c r="E31" s="25">
        <f>E29*E30</f>
        <v>3750</v>
      </c>
      <c r="F31" s="38"/>
    </row>
    <row r="32" spans="1:7" ht="14.25">
      <c r="A32" s="60"/>
      <c r="C32" s="53"/>
      <c r="D32" s="53"/>
      <c r="E32" s="11"/>
      <c r="F32" s="38"/>
    </row>
    <row r="33" spans="1:7" ht="25.5">
      <c r="A33" s="60"/>
      <c r="B33" t="s">
        <v>92</v>
      </c>
      <c r="C33" s="59">
        <v>6.25E-2</v>
      </c>
      <c r="D33" s="59">
        <v>6.25E-2</v>
      </c>
      <c r="E33" s="74">
        <v>6.25E-2</v>
      </c>
      <c r="F33" s="38"/>
    </row>
    <row r="34" spans="1:7" ht="14.25">
      <c r="A34" s="60"/>
      <c r="B34" s="100" t="s">
        <v>93</v>
      </c>
      <c r="C34" s="82">
        <f>ROUND((C33*C31),2)</f>
        <v>23.44</v>
      </c>
      <c r="D34" s="82">
        <f>ROUND((0.0625*D31),2)</f>
        <v>234.38</v>
      </c>
      <c r="E34" s="82">
        <f>ROUND((0.0625*E31),2)</f>
        <v>234.38</v>
      </c>
      <c r="F34" s="38"/>
    </row>
    <row r="35" spans="1:7" ht="14.25">
      <c r="A35" s="60"/>
      <c r="C35" s="82"/>
      <c r="D35" s="82"/>
      <c r="E35" s="82"/>
      <c r="F35" s="38"/>
    </row>
    <row r="36" spans="1:7" ht="25.5">
      <c r="A36" s="60"/>
      <c r="B36" s="100" t="s">
        <v>94</v>
      </c>
      <c r="C36" s="59">
        <v>0.14249999999999999</v>
      </c>
      <c r="D36" s="59">
        <v>0.14249999999999999</v>
      </c>
      <c r="E36" s="74">
        <v>0.14249999999999999</v>
      </c>
      <c r="F36" s="38"/>
    </row>
    <row r="37" spans="1:7" ht="14.25">
      <c r="A37" s="60"/>
      <c r="B37" s="100" t="s">
        <v>95</v>
      </c>
      <c r="C37" s="82">
        <f>C36*C31</f>
        <v>53.437499999999993</v>
      </c>
      <c r="D37" s="82">
        <f t="shared" ref="D37:E37" si="3">D36*D31</f>
        <v>534.375</v>
      </c>
      <c r="E37" s="82">
        <f t="shared" si="3"/>
        <v>534.375</v>
      </c>
      <c r="F37" s="1"/>
      <c r="G37" s="1"/>
    </row>
    <row r="38" spans="1:7" ht="14.25">
      <c r="A38" s="60"/>
      <c r="B38" s="100"/>
      <c r="C38" s="103"/>
      <c r="D38" s="59"/>
      <c r="E38" s="101"/>
      <c r="F38" s="104"/>
      <c r="G38" s="104"/>
    </row>
    <row r="39" spans="1:7" ht="14.25">
      <c r="A39" s="60"/>
      <c r="B39" s="31" t="s">
        <v>3</v>
      </c>
      <c r="C39" s="82">
        <f>C31+C34+C37</f>
        <v>451.8775</v>
      </c>
      <c r="D39" s="82">
        <f t="shared" ref="D39:E39" si="4">D31+D34+D37</f>
        <v>4518.7550000000001</v>
      </c>
      <c r="E39" s="82">
        <f t="shared" si="4"/>
        <v>4518.7550000000001</v>
      </c>
      <c r="F39" s="1"/>
      <c r="G39" s="1"/>
    </row>
    <row r="40" spans="1:7" ht="14.25">
      <c r="A40" s="1"/>
      <c r="B40" s="1"/>
      <c r="C40" s="42"/>
      <c r="D40" s="1"/>
      <c r="E40" s="1"/>
      <c r="F40" s="1"/>
      <c r="G40" s="1"/>
    </row>
    <row r="41" spans="1:7" ht="14.25">
      <c r="A41" s="7"/>
      <c r="B41" s="1"/>
      <c r="C41" s="34"/>
      <c r="D41" s="34"/>
      <c r="E41" s="34"/>
      <c r="F41" s="34"/>
      <c r="G41" s="34">
        <f>(C39+D39)+E39</f>
        <v>9489.3875000000007</v>
      </c>
    </row>
    <row r="42" spans="1:7" ht="25.5" customHeight="1">
      <c r="A42" s="58"/>
      <c r="B42" s="58"/>
      <c r="C42" s="39" t="s">
        <v>72</v>
      </c>
      <c r="D42" s="58" t="s">
        <v>15</v>
      </c>
      <c r="E42" s="58" t="s">
        <v>73</v>
      </c>
      <c r="F42" s="58"/>
      <c r="G42" s="58"/>
    </row>
    <row r="43" spans="1:7" ht="14.25">
      <c r="A43" s="64"/>
      <c r="B43" s="3"/>
      <c r="C43" s="89"/>
      <c r="D43" s="43" t="s">
        <v>74</v>
      </c>
      <c r="E43" s="61"/>
      <c r="F43" s="3"/>
      <c r="G43" s="3"/>
    </row>
    <row r="44" spans="1:7" ht="14.25">
      <c r="A44" s="60"/>
      <c r="B44" t="s">
        <v>64</v>
      </c>
      <c r="D44">
        <v>250</v>
      </c>
    </row>
    <row r="45" spans="1:7" ht="14.25">
      <c r="A45" s="1"/>
      <c r="B45" s="1" t="s">
        <v>65</v>
      </c>
      <c r="C45" s="76"/>
      <c r="D45" s="90">
        <v>20</v>
      </c>
      <c r="E45" s="38"/>
    </row>
    <row r="46" spans="1:7" ht="14.25">
      <c r="A46" s="60"/>
      <c r="B46" s="31" t="s">
        <v>66</v>
      </c>
      <c r="D46" s="82">
        <f>D44*D45</f>
        <v>5000</v>
      </c>
    </row>
    <row r="47" spans="1:7" ht="14.25">
      <c r="A47" s="60"/>
      <c r="D47" s="53"/>
      <c r="E47" s="29"/>
      <c r="F47" s="38"/>
    </row>
    <row r="48" spans="1:7" ht="25.5">
      <c r="A48" s="60"/>
      <c r="B48" s="99" t="s">
        <v>92</v>
      </c>
      <c r="C48" s="59"/>
      <c r="D48" s="59">
        <v>6.25E-2</v>
      </c>
      <c r="E48" s="74"/>
      <c r="F48" s="38"/>
    </row>
    <row r="49" spans="1:7" ht="14.25">
      <c r="A49" s="60"/>
      <c r="B49" s="100" t="s">
        <v>93</v>
      </c>
      <c r="C49" s="65"/>
      <c r="D49" s="82">
        <f>ROUND((0.0625*D46),2)</f>
        <v>312.5</v>
      </c>
      <c r="E49" s="26"/>
      <c r="F49" s="38"/>
    </row>
    <row r="50" spans="1:7" ht="14.25">
      <c r="A50" s="60"/>
      <c r="B50" s="99"/>
      <c r="C50" s="99"/>
      <c r="D50" s="53"/>
      <c r="E50" s="11"/>
      <c r="F50" s="38"/>
    </row>
    <row r="51" spans="1:7" ht="25.5">
      <c r="A51" s="60"/>
      <c r="B51" s="100" t="s">
        <v>94</v>
      </c>
      <c r="C51" s="59"/>
      <c r="D51" s="59">
        <v>0.14249999999999999</v>
      </c>
      <c r="E51" s="74"/>
      <c r="F51" s="38"/>
    </row>
    <row r="52" spans="1:7" ht="14.25">
      <c r="A52" s="60"/>
      <c r="B52" s="100" t="s">
        <v>95</v>
      </c>
      <c r="C52" s="103"/>
      <c r="D52" s="82">
        <f t="shared" ref="D52" si="5">D51*D46</f>
        <v>712.49999999999989</v>
      </c>
      <c r="E52" s="74"/>
      <c r="F52" s="38"/>
    </row>
    <row r="53" spans="1:7" ht="14.25">
      <c r="A53" s="60"/>
      <c r="B53" s="31" t="s">
        <v>3</v>
      </c>
      <c r="C53" s="53"/>
      <c r="D53" s="82">
        <f>D46+D49+D52</f>
        <v>6025</v>
      </c>
      <c r="E53" s="29"/>
      <c r="F53" s="1"/>
      <c r="G53" s="1"/>
    </row>
    <row r="54" spans="1:7" ht="14.25">
      <c r="A54" s="38"/>
      <c r="C54" s="53"/>
      <c r="E54" s="11"/>
      <c r="F54" s="1"/>
      <c r="G54" s="1"/>
    </row>
    <row r="55" spans="1:7" ht="14.25">
      <c r="A55" s="88"/>
      <c r="C55" s="32"/>
      <c r="E55" s="2"/>
      <c r="F55" s="45"/>
      <c r="G55" s="34">
        <f>D53</f>
        <v>6025</v>
      </c>
    </row>
    <row r="56" spans="1:7" s="99" customFormat="1" ht="14.25">
      <c r="A56" s="105"/>
      <c r="C56" s="106"/>
      <c r="E56" s="107"/>
      <c r="F56" s="108"/>
      <c r="G56" s="109"/>
    </row>
    <row r="57" spans="1:7" ht="14.25">
      <c r="A57" s="66"/>
      <c r="B57" s="96" t="s">
        <v>75</v>
      </c>
      <c r="C57" s="6">
        <f>C21+C39</f>
        <v>933.87750000000005</v>
      </c>
      <c r="D57" s="51">
        <f>(D21+D39)+D53</f>
        <v>15845.755000000001</v>
      </c>
      <c r="E57" s="6">
        <f>E21+E39</f>
        <v>9820.755000000001</v>
      </c>
      <c r="F57" s="6">
        <f>F21</f>
        <v>5302</v>
      </c>
      <c r="G57" s="6">
        <f>(G23+G41)+G55</f>
        <v>31902.387500000001</v>
      </c>
    </row>
    <row r="58" spans="1:7" ht="14.25">
      <c r="B58" s="3"/>
      <c r="C58" s="66"/>
      <c r="D58" s="54"/>
      <c r="E58" s="61"/>
      <c r="F58" s="3"/>
      <c r="G58" s="3"/>
    </row>
    <row r="59" spans="1:7" ht="14.25">
      <c r="C59" s="7"/>
      <c r="D59" s="42"/>
      <c r="E59" s="38"/>
    </row>
    <row r="60" spans="1:7" ht="14.25">
      <c r="C60" s="7"/>
      <c r="D60" s="42"/>
      <c r="E60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A15" sqref="A15:XFD15"/>
    </sheetView>
  </sheetViews>
  <sheetFormatPr defaultColWidth="17.140625" defaultRowHeight="12.75" customHeight="1"/>
  <cols>
    <col min="1" max="1" width="27.28515625" customWidth="1"/>
    <col min="4" max="4" width="20" customWidth="1"/>
  </cols>
  <sheetData>
    <row r="1" spans="1:4" ht="12.75" customHeight="1">
      <c r="A1" s="115" t="s">
        <v>43</v>
      </c>
      <c r="B1" s="116"/>
      <c r="C1" s="117"/>
      <c r="D1" s="116"/>
    </row>
    <row r="2" spans="1:4" ht="12.75" customHeight="1">
      <c r="A2" s="118" t="s">
        <v>76</v>
      </c>
      <c r="B2" s="119" t="s">
        <v>77</v>
      </c>
      <c r="C2" s="120" t="s">
        <v>78</v>
      </c>
      <c r="D2" s="119" t="s">
        <v>3</v>
      </c>
    </row>
    <row r="3" spans="1:4" ht="12.75" customHeight="1">
      <c r="A3" s="118" t="s">
        <v>79</v>
      </c>
      <c r="B3" s="119">
        <v>6</v>
      </c>
      <c r="C3" s="120">
        <v>108</v>
      </c>
      <c r="D3" s="119">
        <v>648</v>
      </c>
    </row>
    <row r="4" spans="1:4" ht="12.75" customHeight="1">
      <c r="A4" s="118" t="s">
        <v>80</v>
      </c>
      <c r="B4" s="119">
        <v>1</v>
      </c>
      <c r="C4" s="120">
        <v>270</v>
      </c>
      <c r="D4" s="119">
        <v>270</v>
      </c>
    </row>
    <row r="5" spans="1:4" ht="12.75" customHeight="1">
      <c r="A5" s="118" t="s">
        <v>81</v>
      </c>
      <c r="B5" s="119">
        <v>7</v>
      </c>
      <c r="C5" s="120">
        <v>54</v>
      </c>
      <c r="D5" s="119">
        <v>378</v>
      </c>
    </row>
    <row r="6" spans="1:4" ht="12.75" customHeight="1">
      <c r="A6" s="118" t="s">
        <v>82</v>
      </c>
      <c r="B6" s="119">
        <v>6</v>
      </c>
      <c r="C6" s="120">
        <v>585</v>
      </c>
      <c r="D6" s="119">
        <v>3510</v>
      </c>
    </row>
    <row r="7" spans="1:4" ht="12.75" customHeight="1">
      <c r="A7" s="118" t="s">
        <v>83</v>
      </c>
      <c r="B7" s="119">
        <v>6</v>
      </c>
      <c r="C7" s="120">
        <v>225</v>
      </c>
      <c r="D7" s="119">
        <v>1350</v>
      </c>
    </row>
    <row r="8" spans="1:4" ht="12.75" customHeight="1">
      <c r="A8" s="118" t="s">
        <v>84</v>
      </c>
      <c r="B8" s="119">
        <v>6</v>
      </c>
      <c r="C8" s="120">
        <v>90</v>
      </c>
      <c r="D8" s="119">
        <v>540</v>
      </c>
    </row>
    <row r="9" spans="1:4" ht="12.75" customHeight="1">
      <c r="A9" s="118" t="s">
        <v>85</v>
      </c>
      <c r="B9" s="119">
        <v>3</v>
      </c>
      <c r="C9" s="120">
        <v>126</v>
      </c>
      <c r="D9" s="119">
        <v>378</v>
      </c>
    </row>
    <row r="10" spans="1:4" ht="12.75" customHeight="1">
      <c r="A10" s="118" t="s">
        <v>86</v>
      </c>
      <c r="B10" s="119">
        <v>3</v>
      </c>
      <c r="C10" s="120">
        <v>126</v>
      </c>
      <c r="D10" s="119">
        <v>378</v>
      </c>
    </row>
    <row r="11" spans="1:4" ht="12.75" customHeight="1">
      <c r="A11" s="118" t="s">
        <v>87</v>
      </c>
      <c r="B11" s="119">
        <v>3</v>
      </c>
      <c r="C11" s="120">
        <v>45</v>
      </c>
      <c r="D11" s="119">
        <v>135</v>
      </c>
    </row>
    <row r="12" spans="1:4" ht="12.75" customHeight="1">
      <c r="A12" s="118"/>
      <c r="B12" s="119"/>
      <c r="C12" s="120"/>
      <c r="D12" s="119">
        <v>0</v>
      </c>
    </row>
    <row r="13" spans="1:4" ht="12.75" customHeight="1">
      <c r="A13" s="118" t="s">
        <v>88</v>
      </c>
      <c r="B13" s="119"/>
      <c r="C13" s="120"/>
      <c r="D13" s="119">
        <v>7587</v>
      </c>
    </row>
    <row r="14" spans="1:4" ht="12.75" customHeight="1">
      <c r="A14" s="118" t="s">
        <v>89</v>
      </c>
      <c r="B14" s="119">
        <v>0.21</v>
      </c>
      <c r="C14" s="120"/>
      <c r="D14" s="119">
        <v>1593.27</v>
      </c>
    </row>
    <row r="15" spans="1:4" ht="12.75" customHeight="1">
      <c r="A15" s="118" t="s">
        <v>90</v>
      </c>
      <c r="B15" s="119"/>
      <c r="C15" s="120"/>
      <c r="D15" s="119">
        <v>9654.4599999999991</v>
      </c>
    </row>
    <row r="16" spans="1:4" ht="12.75" customHeight="1">
      <c r="A16" s="118"/>
      <c r="B16" s="119"/>
      <c r="C16" s="120"/>
      <c r="D16" s="119"/>
    </row>
    <row r="17" spans="1:4" ht="12.75" customHeight="1">
      <c r="A17" s="118"/>
      <c r="B17" s="119"/>
      <c r="C17" s="120"/>
      <c r="D17" s="119"/>
    </row>
    <row r="18" spans="1:4" ht="12.75" customHeight="1">
      <c r="A18" s="118"/>
      <c r="B18" s="119"/>
      <c r="C18" s="120"/>
      <c r="D18" s="119"/>
    </row>
    <row r="19" spans="1:4" ht="12.75" customHeight="1">
      <c r="A19" s="118"/>
      <c r="B19" s="119"/>
      <c r="C19" s="120"/>
      <c r="D19" s="119"/>
    </row>
    <row r="20" spans="1:4" ht="12.75" customHeight="1">
      <c r="A20" s="118"/>
      <c r="B20" s="119"/>
      <c r="C20" s="120"/>
      <c r="D20" s="119"/>
    </row>
    <row r="21" spans="1:4" ht="12.75" customHeight="1">
      <c r="A21" s="118"/>
      <c r="B21" s="119"/>
      <c r="C21" s="120"/>
      <c r="D21" s="119"/>
    </row>
    <row r="22" spans="1:4" ht="12.75" customHeight="1">
      <c r="A22" s="118"/>
      <c r="B22" s="119"/>
      <c r="C22" s="120"/>
      <c r="D22" s="119"/>
    </row>
    <row r="23" spans="1:4" ht="12.75" customHeight="1">
      <c r="A23" s="118"/>
      <c r="B23" s="119"/>
      <c r="C23" s="120"/>
      <c r="D23" s="119"/>
    </row>
    <row r="24" spans="1:4" ht="12.75" customHeight="1">
      <c r="A24" s="118"/>
      <c r="B24" s="119"/>
      <c r="C24" s="120"/>
      <c r="D24" s="119"/>
    </row>
    <row r="25" spans="1:4" ht="12.75" customHeight="1">
      <c r="A25" s="118"/>
      <c r="B25" s="119"/>
      <c r="C25" s="120"/>
      <c r="D25" s="119"/>
    </row>
    <row r="26" spans="1:4" ht="12.75" customHeight="1">
      <c r="A26" s="118"/>
      <c r="B26" s="119"/>
      <c r="C26" s="120"/>
      <c r="D26" s="119"/>
    </row>
    <row r="27" spans="1:4" ht="12.75" customHeight="1">
      <c r="A27" s="118"/>
      <c r="B27" s="119"/>
      <c r="C27" s="120"/>
      <c r="D27" s="119"/>
    </row>
    <row r="28" spans="1:4" ht="12.75" customHeight="1">
      <c r="A28" s="118"/>
      <c r="B28" s="119"/>
      <c r="C28" s="120"/>
      <c r="D28" s="119"/>
    </row>
    <row r="29" spans="1:4" ht="12.75" customHeight="1">
      <c r="A29" s="118"/>
      <c r="B29" s="119"/>
      <c r="C29" s="120"/>
      <c r="D29" s="119"/>
    </row>
    <row r="30" spans="1:4" ht="12.75" customHeight="1">
      <c r="A30" s="116"/>
      <c r="B30" s="116"/>
      <c r="C30" s="116"/>
      <c r="D30" s="1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 Budget</vt:lpstr>
      <vt:lpstr>Food and Bev</vt:lpstr>
      <vt:lpstr>AV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Lussier</dc:creator>
  <cp:lastModifiedBy>Kathy Lussier</cp:lastModifiedBy>
  <dcterms:created xsi:type="dcterms:W3CDTF">2013-04-04T21:25:55Z</dcterms:created>
  <dcterms:modified xsi:type="dcterms:W3CDTF">2013-04-08T18:25:56Z</dcterms:modified>
</cp:coreProperties>
</file>