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0" windowWidth="14580" windowHeight="10710" tabRatio="888" activeTab="0"/>
  </bookViews>
  <sheets>
    <sheet name="2016 Estimated Budget" sheetId="1" r:id="rId1"/>
    <sheet name="2016 Actual Receivables" sheetId="2" r:id="rId2"/>
    <sheet name="Line Items" sheetId="3" r:id="rId3"/>
  </sheets>
  <definedNames>
    <definedName name="_xlnm.Print_Area" localSheetId="0">'2016 Estimated Budget'!$A$1:$E$82</definedName>
  </definedNames>
  <calcPr fullCalcOnLoad="1"/>
</workbook>
</file>

<file path=xl/sharedStrings.xml><?xml version="1.0" encoding="utf-8"?>
<sst xmlns="http://schemas.openxmlformats.org/spreadsheetml/2006/main" count="174" uniqueCount="121">
  <si>
    <t>Budget Summary</t>
  </si>
  <si>
    <t>Projected Receivable for 2016</t>
  </si>
  <si>
    <t>Unit</t>
  </si>
  <si>
    <t>Qty</t>
  </si>
  <si>
    <t>Registration</t>
  </si>
  <si>
    <t>Early</t>
  </si>
  <si>
    <t>Early Full Day (Thurs. Fri)</t>
  </si>
  <si>
    <t>Regular</t>
  </si>
  <si>
    <t>Regular Full Day (Thurs. Fri)</t>
  </si>
  <si>
    <t>Complimentary Registrations</t>
  </si>
  <si>
    <t>Total Registrations</t>
  </si>
  <si>
    <t>Pre-conference Sessions</t>
  </si>
  <si>
    <t>Pre-conference session 1</t>
  </si>
  <si>
    <t>Pre-conference session 2</t>
  </si>
  <si>
    <t>CatMash - Galen</t>
  </si>
  <si>
    <t>Pre-conference session 3</t>
  </si>
  <si>
    <t>SQL - Rogan</t>
  </si>
  <si>
    <t>Sponsorships</t>
  </si>
  <si>
    <t>Platinum</t>
  </si>
  <si>
    <t>Gold</t>
  </si>
  <si>
    <t>Silver</t>
  </si>
  <si>
    <t>Bronze</t>
  </si>
  <si>
    <t xml:space="preserve">Reception </t>
  </si>
  <si>
    <t>Afternoon snack break</t>
  </si>
  <si>
    <t>Breakfast</t>
  </si>
  <si>
    <t>Hackfest</t>
  </si>
  <si>
    <t>Keynote speaker</t>
  </si>
  <si>
    <t>Badges Holders</t>
  </si>
  <si>
    <t>A/V recording (half day)</t>
  </si>
  <si>
    <t>Exhibitors</t>
  </si>
  <si>
    <t>Platinum, Gold &amp; Silver sponsors will also be exhibitors</t>
  </si>
  <si>
    <t>Total Sponsor/Exh</t>
  </si>
  <si>
    <t>TOTAL PROJECTED RECEIVABLES</t>
  </si>
  <si>
    <t>Conference Space</t>
  </si>
  <si>
    <t>Rental Fee</t>
  </si>
  <si>
    <t>included in Hotel Service Multiplier</t>
  </si>
  <si>
    <t>Breakfasts and breaks</t>
  </si>
  <si>
    <t>Reception</t>
  </si>
  <si>
    <t>Food Total</t>
  </si>
  <si>
    <t>(hotel contract is $35,000 min);</t>
  </si>
  <si>
    <t>Service Multiplier</t>
  </si>
  <si>
    <t>Food&amp;Service</t>
  </si>
  <si>
    <t>Promotional</t>
  </si>
  <si>
    <t>Supplies</t>
  </si>
  <si>
    <t>NC Cardinal funds</t>
  </si>
  <si>
    <t>Keynote Speaker</t>
  </si>
  <si>
    <t>Speaker Travel</t>
  </si>
  <si>
    <t>Speaker Meals and Incidentals</t>
  </si>
  <si>
    <t>Speaker honorarium</t>
  </si>
  <si>
    <t>Speaker hotel</t>
  </si>
  <si>
    <t>A/V and Equipment</t>
  </si>
  <si>
    <t>TOTAL AV &amp; WIRELESS</t>
  </si>
  <si>
    <t>Attrition</t>
  </si>
  <si>
    <t>Hotel Room Price</t>
  </si>
  <si>
    <t># Room Nights Short</t>
  </si>
  <si>
    <t>Registration - EventBrite</t>
  </si>
  <si>
    <t>Software Conservancy</t>
  </si>
  <si>
    <t>Misc. fees</t>
  </si>
  <si>
    <t>TOTAL PROJECTED PAYABLES</t>
  </si>
  <si>
    <t>Total Gain / Loss Projected</t>
  </si>
  <si>
    <t>Total</t>
  </si>
  <si>
    <t>Free Count</t>
  </si>
  <si>
    <t>Early Full</t>
  </si>
  <si>
    <t>Early One Day (Thurs. Fri.)</t>
  </si>
  <si>
    <t>Regular One Day (Thurs. Fri)</t>
  </si>
  <si>
    <t>total pre-conference</t>
  </si>
  <si>
    <t>Pre-conference session 1: Reports</t>
  </si>
  <si>
    <t>Pre-conference session 2 Mashcat</t>
  </si>
  <si>
    <t>Pre-conference session 3 SQL</t>
  </si>
  <si>
    <t>Equinox</t>
  </si>
  <si>
    <t>Emerald</t>
  </si>
  <si>
    <t>PaILS/ SPARKS</t>
  </si>
  <si>
    <t>BiblioCommons</t>
  </si>
  <si>
    <t>Midwest Tape</t>
  </si>
  <si>
    <t>Emerald Data</t>
  </si>
  <si>
    <t>Biblioteca</t>
  </si>
  <si>
    <t>Badge Holders</t>
  </si>
  <si>
    <t>Overdrive</t>
  </si>
  <si>
    <t>A/V recording</t>
  </si>
  <si>
    <t>BC Cooperative/Sitka</t>
  </si>
  <si>
    <t>Itiva</t>
  </si>
  <si>
    <t>MassLNC</t>
  </si>
  <si>
    <t>extra registration for 2nd person</t>
  </si>
  <si>
    <t>Brodart</t>
  </si>
  <si>
    <t>EBSCO</t>
  </si>
  <si>
    <t>Ingram</t>
  </si>
  <si>
    <t>GOAL:</t>
  </si>
  <si>
    <t>Estimated Total Receivables</t>
  </si>
  <si>
    <t>Actual Receivables</t>
  </si>
  <si>
    <t>Estimated Registrations</t>
  </si>
  <si>
    <t>Actual Registrations</t>
  </si>
  <si>
    <t>Receivable Registration Difference</t>
  </si>
  <si>
    <t>Estimated Sponsorships</t>
  </si>
  <si>
    <t>Actual Sponsorships</t>
  </si>
  <si>
    <t>Receivalble Sponsorship Difference</t>
  </si>
  <si>
    <t>Estimated Exhibitors</t>
  </si>
  <si>
    <t>Actual Exhibibors</t>
  </si>
  <si>
    <t>Receivalble Exhibitors Difference</t>
  </si>
  <si>
    <t>Backstage</t>
  </si>
  <si>
    <t>Recorded Books</t>
  </si>
  <si>
    <t>STAT Courier</t>
  </si>
  <si>
    <t>Unique</t>
  </si>
  <si>
    <t>TOTAL Receivables Difference</t>
  </si>
  <si>
    <t>included in food total below</t>
  </si>
  <si>
    <t>State Corrections; in-house</t>
  </si>
  <si>
    <t>Band</t>
  </si>
  <si>
    <t>Projected Payables for 2016</t>
  </si>
  <si>
    <t>Catering</t>
  </si>
  <si>
    <t>DETAILS:</t>
  </si>
  <si>
    <t>Receivables</t>
  </si>
  <si>
    <t>Payables for 2016</t>
  </si>
  <si>
    <t>Cake</t>
  </si>
  <si>
    <t>total headcount:</t>
  </si>
  <si>
    <t>(under estimate)</t>
  </si>
  <si>
    <t>(over estimate)</t>
  </si>
  <si>
    <t>Estimated Payables</t>
  </si>
  <si>
    <t>AV TOTAL (inc multiplier)</t>
  </si>
  <si>
    <t>Reports - Chris</t>
  </si>
  <si>
    <t>Actual Receivables over Estimated Payables</t>
  </si>
  <si>
    <t>*net excess</t>
  </si>
  <si>
    <t>inc sponsorship level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</si>
</sst>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&quot;$&quot;\(#,##0.00\)"/>
    <numFmt numFmtId="165" formatCode="&quot;$&quot;#,##0.00\ ;&quot;$&quot;\(#,##0.00\)"/>
    <numFmt numFmtId="166" formatCode="d\-mmm;@"/>
    <numFmt numFmtId="167" formatCode="&quot;$&quot;#,##0"/>
    <numFmt numFmtId="168" formatCode="&quot;$&quot;#,##0.00"/>
    <numFmt numFmtId="169" formatCode="0.0%"/>
    <numFmt numFmtId="170" formatCode="0.00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_(* #,##0.000_);_(* \(#,##0.000\);_(* &quot;-&quot;??_);_(@_)"/>
    <numFmt numFmtId="176" formatCode="_(* #,##0.0_);_(* \(#,##0.0\);_(* &quot;-&quot;??_);_(@_)"/>
    <numFmt numFmtId="177" formatCode="_(* #,##0_);_(* \(#,##0\);_(* &quot;-&quot;??_);_(@_)"/>
    <numFmt numFmtId="178" formatCode="&quot;$&quot;#,##0.000000_);\(&quot;$&quot;#,##0.000000\)"/>
  </numFmts>
  <fonts count="45">
    <font>
      <sz val="10"/>
      <color rgb="FF00000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1"/>
      <color indexed="8"/>
      <name val="Arial"/>
      <family val="2"/>
    </font>
    <font>
      <b/>
      <sz val="10"/>
      <color indexed="8"/>
      <name val="Verdana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Calibri"/>
      <family val="2"/>
    </font>
    <font>
      <b/>
      <sz val="10"/>
      <color rgb="FF00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5" borderId="0" applyNumberFormat="0" applyBorder="0" applyAlignment="0" applyProtection="0"/>
    <xf numFmtId="0" fontId="31" fillId="7" borderId="0" applyNumberFormat="0" applyBorder="0" applyAlignment="0" applyProtection="0"/>
    <xf numFmtId="0" fontId="31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6" borderId="0" applyNumberFormat="0" applyBorder="0" applyAlignment="0" applyProtection="0"/>
    <xf numFmtId="0" fontId="32" fillId="19" borderId="0" applyNumberFormat="0" applyBorder="0" applyAlignment="0" applyProtection="0"/>
    <xf numFmtId="0" fontId="33" fillId="3" borderId="0" applyNumberFormat="0" applyBorder="0" applyAlignment="0" applyProtection="0"/>
    <xf numFmtId="0" fontId="19" fillId="6" borderId="1" applyNumberFormat="0" applyAlignment="0" applyProtection="0"/>
    <xf numFmtId="0" fontId="34" fillId="20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6" borderId="1" applyNumberFormat="0" applyAlignment="0" applyProtection="0"/>
    <xf numFmtId="0" fontId="16" fillId="0" borderId="6" applyNumberFormat="0" applyFill="0" applyAlignment="0" applyProtection="0"/>
    <xf numFmtId="0" fontId="26" fillId="21" borderId="0" applyNumberFormat="0" applyBorder="0" applyAlignment="0" applyProtection="0"/>
    <xf numFmtId="0" fontId="5" fillId="22" borderId="7" applyNumberFormat="0" applyFont="0" applyAlignment="0" applyProtection="0"/>
    <xf numFmtId="0" fontId="40" fillId="6" borderId="8" applyNumberFormat="0" applyAlignment="0" applyProtection="0"/>
    <xf numFmtId="9" fontId="5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4">
    <xf numFmtId="0" fontId="0" fillId="0" borderId="0" xfId="0" applyAlignment="1">
      <alignment wrapText="1"/>
    </xf>
    <xf numFmtId="0" fontId="8" fillId="23" borderId="10" xfId="0" applyFont="1" applyFill="1" applyBorder="1" applyAlignment="1">
      <alignment horizontal="left" vertical="top"/>
    </xf>
    <xf numFmtId="164" fontId="2" fillId="0" borderId="10" xfId="0" applyNumberFormat="1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164" fontId="8" fillId="0" borderId="10" xfId="0" applyNumberFormat="1" applyFont="1" applyBorder="1" applyAlignment="1">
      <alignment horizontal="left" vertical="top"/>
    </xf>
    <xf numFmtId="0" fontId="5" fillId="0" borderId="11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7" fillId="6" borderId="10" xfId="0" applyFont="1" applyFill="1" applyBorder="1" applyAlignment="1">
      <alignment horizontal="left" vertical="top"/>
    </xf>
    <xf numFmtId="168" fontId="2" fillId="0" borderId="10" xfId="0" applyNumberFormat="1" applyFont="1" applyBorder="1" applyAlignment="1">
      <alignment horizontal="left" vertical="top"/>
    </xf>
    <xf numFmtId="0" fontId="5" fillId="0" borderId="12" xfId="0" applyFont="1" applyBorder="1" applyAlignment="1">
      <alignment horizontal="left" vertical="top" wrapText="1"/>
    </xf>
    <xf numFmtId="166" fontId="2" fillId="0" borderId="10" xfId="0" applyNumberFormat="1" applyFont="1" applyBorder="1" applyAlignment="1">
      <alignment horizontal="left" vertical="top"/>
    </xf>
    <xf numFmtId="165" fontId="2" fillId="0" borderId="13" xfId="0" applyNumberFormat="1" applyFont="1" applyBorder="1" applyAlignment="1">
      <alignment horizontal="left" vertical="top"/>
    </xf>
    <xf numFmtId="166" fontId="8" fillId="0" borderId="10" xfId="0" applyNumberFormat="1" applyFont="1" applyBorder="1" applyAlignment="1">
      <alignment horizontal="left" vertical="top"/>
    </xf>
    <xf numFmtId="164" fontId="2" fillId="0" borderId="14" xfId="0" applyNumberFormat="1" applyFont="1" applyBorder="1" applyAlignment="1">
      <alignment horizontal="left" vertical="top"/>
    </xf>
    <xf numFmtId="164" fontId="3" fillId="0" borderId="10" xfId="0" applyNumberFormat="1" applyFont="1" applyBorder="1" applyAlignment="1">
      <alignment horizontal="left" vertical="top"/>
    </xf>
    <xf numFmtId="168" fontId="3" fillId="0" borderId="10" xfId="0" applyNumberFormat="1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 wrapText="1"/>
    </xf>
    <xf numFmtId="164" fontId="6" fillId="0" borderId="10" xfId="0" applyNumberFormat="1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9" fontId="8" fillId="0" borderId="10" xfId="0" applyNumberFormat="1" applyFont="1" applyBorder="1" applyAlignment="1">
      <alignment horizontal="left" vertical="top"/>
    </xf>
    <xf numFmtId="0" fontId="5" fillId="0" borderId="15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0" fillId="24" borderId="0" xfId="0" applyFill="1" applyAlignment="1">
      <alignment horizontal="left" vertical="top" wrapText="1"/>
    </xf>
    <xf numFmtId="0" fontId="2" fillId="9" borderId="10" xfId="0" applyFont="1" applyFill="1" applyBorder="1" applyAlignment="1">
      <alignment horizontal="left" vertical="top"/>
    </xf>
    <xf numFmtId="165" fontId="8" fillId="0" borderId="10" xfId="0" applyNumberFormat="1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left" vertical="top" wrapText="1"/>
    </xf>
    <xf numFmtId="6" fontId="0" fillId="0" borderId="0" xfId="0" applyNumberFormat="1" applyAlignment="1">
      <alignment horizontal="left" vertical="top" wrapText="1"/>
    </xf>
    <xf numFmtId="166" fontId="2" fillId="0" borderId="10" xfId="0" applyNumberFormat="1" applyFont="1" applyBorder="1" applyAlignment="1">
      <alignment horizontal="left" vertical="top"/>
    </xf>
    <xf numFmtId="166" fontId="8" fillId="0" borderId="10" xfId="0" applyNumberFormat="1" applyFont="1" applyBorder="1" applyAlignment="1">
      <alignment horizontal="left" vertical="top"/>
    </xf>
    <xf numFmtId="164" fontId="2" fillId="0" borderId="10" xfId="0" applyNumberFormat="1" applyFont="1" applyBorder="1" applyAlignment="1">
      <alignment horizontal="left" vertical="top"/>
    </xf>
    <xf numFmtId="170" fontId="2" fillId="0" borderId="10" xfId="0" applyNumberFormat="1" applyFont="1" applyBorder="1" applyAlignment="1">
      <alignment horizontal="left" vertical="top"/>
    </xf>
    <xf numFmtId="170" fontId="2" fillId="0" borderId="10" xfId="0" applyNumberFormat="1" applyFont="1" applyBorder="1" applyAlignment="1">
      <alignment horizontal="left" vertical="top"/>
    </xf>
    <xf numFmtId="0" fontId="2" fillId="12" borderId="10" xfId="0" applyFont="1" applyFill="1" applyBorder="1" applyAlignment="1">
      <alignment horizontal="left" vertical="top"/>
    </xf>
    <xf numFmtId="168" fontId="2" fillId="0" borderId="10" xfId="0" applyNumberFormat="1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7" fillId="6" borderId="10" xfId="0" applyFont="1" applyFill="1" applyBorder="1" applyAlignment="1">
      <alignment horizontal="left" vertical="top"/>
    </xf>
    <xf numFmtId="0" fontId="5" fillId="0" borderId="0" xfId="0" applyFont="1" applyBorder="1" applyAlignment="1">
      <alignment horizontal="left" vertical="top" wrapText="1"/>
    </xf>
    <xf numFmtId="164" fontId="8" fillId="0" borderId="10" xfId="0" applyNumberFormat="1" applyFont="1" applyBorder="1" applyAlignment="1">
      <alignment horizontal="left" vertical="top"/>
    </xf>
    <xf numFmtId="0" fontId="2" fillId="12" borderId="10" xfId="0" applyFont="1" applyFill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11" fillId="0" borderId="0" xfId="0" applyFont="1" applyAlignment="1">
      <alignment horizontal="left" vertical="top" wrapText="1"/>
    </xf>
    <xf numFmtId="0" fontId="2" fillId="0" borderId="16" xfId="0" applyFont="1" applyBorder="1" applyAlignment="1">
      <alignment horizontal="left" vertical="top"/>
    </xf>
    <xf numFmtId="7" fontId="2" fillId="0" borderId="10" xfId="0" applyNumberFormat="1" applyFont="1" applyBorder="1" applyAlignment="1">
      <alignment horizontal="left" vertical="top"/>
    </xf>
    <xf numFmtId="44" fontId="0" fillId="0" borderId="0" xfId="44" applyFont="1" applyAlignment="1">
      <alignment horizontal="left" vertical="top" wrapText="1"/>
    </xf>
    <xf numFmtId="7" fontId="8" fillId="0" borderId="10" xfId="44" applyNumberFormat="1" applyFont="1" applyBorder="1" applyAlignment="1">
      <alignment horizontal="left" vertical="top"/>
    </xf>
    <xf numFmtId="7" fontId="2" fillId="0" borderId="10" xfId="44" applyNumberFormat="1" applyFont="1" applyBorder="1" applyAlignment="1">
      <alignment horizontal="left" vertical="top"/>
    </xf>
    <xf numFmtId="7" fontId="0" fillId="0" borderId="0" xfId="0" applyNumberFormat="1" applyAlignment="1">
      <alignment horizontal="left" vertical="top" wrapText="1"/>
    </xf>
    <xf numFmtId="164" fontId="0" fillId="0" borderId="0" xfId="0" applyNumberFormat="1" applyAlignment="1">
      <alignment horizontal="left" vertical="top" wrapText="1"/>
    </xf>
    <xf numFmtId="7" fontId="0" fillId="0" borderId="0" xfId="44" applyNumberFormat="1" applyFont="1" applyAlignment="1">
      <alignment vertical="top" wrapText="1"/>
    </xf>
    <xf numFmtId="0" fontId="5" fillId="0" borderId="0" xfId="0" applyFont="1" applyBorder="1" applyAlignment="1">
      <alignment horizontal="left" vertical="top" wrapText="1"/>
    </xf>
    <xf numFmtId="164" fontId="2" fillId="0" borderId="0" xfId="0" applyNumberFormat="1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164" fontId="2" fillId="9" borderId="10" xfId="0" applyNumberFormat="1" applyFont="1" applyFill="1" applyBorder="1" applyAlignment="1">
      <alignment horizontal="left" vertical="top"/>
    </xf>
    <xf numFmtId="165" fontId="8" fillId="9" borderId="10" xfId="0" applyNumberFormat="1" applyFont="1" applyFill="1" applyBorder="1" applyAlignment="1">
      <alignment horizontal="left" vertical="top"/>
    </xf>
    <xf numFmtId="0" fontId="8" fillId="0" borderId="10" xfId="0" applyFont="1" applyBorder="1" applyAlignment="1">
      <alignment horizontal="right" vertical="top"/>
    </xf>
    <xf numFmtId="0" fontId="0" fillId="0" borderId="0" xfId="0" applyAlignment="1">
      <alignment horizontal="center" vertical="top" wrapText="1"/>
    </xf>
    <xf numFmtId="0" fontId="10" fillId="25" borderId="14" xfId="0" applyFont="1" applyFill="1" applyBorder="1" applyAlignment="1">
      <alignment horizontal="centerContinuous" vertical="top"/>
    </xf>
    <xf numFmtId="0" fontId="9" fillId="25" borderId="17" xfId="0" applyFont="1" applyFill="1" applyBorder="1" applyAlignment="1">
      <alignment horizontal="centerContinuous" vertical="top"/>
    </xf>
    <xf numFmtId="0" fontId="9" fillId="25" borderId="12" xfId="0" applyFont="1" applyFill="1" applyBorder="1" applyAlignment="1">
      <alignment horizontal="centerContinuous" vertical="top"/>
    </xf>
    <xf numFmtId="0" fontId="2" fillId="0" borderId="16" xfId="0" applyFont="1" applyBorder="1" applyAlignment="1">
      <alignment horizontal="left" vertical="top" indent="1"/>
    </xf>
    <xf numFmtId="44" fontId="0" fillId="0" borderId="0" xfId="44" applyFont="1" applyAlignment="1">
      <alignment horizontal="left" vertical="top" wrapText="1"/>
    </xf>
    <xf numFmtId="37" fontId="0" fillId="0" borderId="0" xfId="44" applyNumberFormat="1" applyFont="1" applyAlignment="1">
      <alignment horizontal="left" vertical="top" wrapText="1"/>
    </xf>
    <xf numFmtId="4" fontId="5" fillId="0" borderId="0" xfId="0" applyNumberFormat="1" applyFont="1" applyAlignment="1">
      <alignment horizontal="left" vertical="top" wrapText="1"/>
    </xf>
    <xf numFmtId="4" fontId="0" fillId="0" borderId="0" xfId="0" applyNumberFormat="1" applyAlignment="1">
      <alignment horizontal="left" vertical="top" wrapText="1"/>
    </xf>
    <xf numFmtId="0" fontId="8" fillId="12" borderId="10" xfId="0" applyFont="1" applyFill="1" applyBorder="1" applyAlignment="1">
      <alignment horizontal="left" vertical="top"/>
    </xf>
    <xf numFmtId="0" fontId="43" fillId="0" borderId="0" xfId="0" applyFont="1" applyAlignment="1">
      <alignment/>
    </xf>
    <xf numFmtId="44" fontId="8" fillId="12" borderId="10" xfId="44" applyFont="1" applyFill="1" applyBorder="1" applyAlignment="1">
      <alignment horizontal="left" vertical="top"/>
    </xf>
    <xf numFmtId="44" fontId="2" fillId="12" borderId="10" xfId="44" applyFont="1" applyFill="1" applyBorder="1" applyAlignment="1">
      <alignment horizontal="left" vertical="top"/>
    </xf>
    <xf numFmtId="177" fontId="0" fillId="0" borderId="0" xfId="42" applyNumberFormat="1" applyFont="1" applyAlignment="1">
      <alignment horizontal="left" vertical="top" wrapText="1"/>
    </xf>
    <xf numFmtId="37" fontId="0" fillId="0" borderId="0" xfId="0" applyNumberFormat="1" applyAlignment="1">
      <alignment horizontal="left" vertical="top" wrapText="1"/>
    </xf>
    <xf numFmtId="44" fontId="0" fillId="0" borderId="0" xfId="0" applyNumberFormat="1" applyAlignment="1">
      <alignment horizontal="left" vertical="top" wrapText="1"/>
    </xf>
    <xf numFmtId="0" fontId="2" fillId="26" borderId="10" xfId="0" applyFont="1" applyFill="1" applyBorder="1" applyAlignment="1">
      <alignment horizontal="left" vertical="top"/>
    </xf>
    <xf numFmtId="44" fontId="44" fillId="0" borderId="0" xfId="0" applyNumberFormat="1" applyFont="1" applyAlignment="1">
      <alignment horizontal="left" vertical="top" wrapText="1"/>
    </xf>
    <xf numFmtId="0" fontId="0" fillId="0" borderId="0" xfId="0" applyAlignment="1">
      <alignment vertical="top"/>
    </xf>
    <xf numFmtId="44" fontId="0" fillId="0" borderId="0" xfId="0" applyNumberFormat="1" applyAlignment="1">
      <alignment vertical="top" wrapText="1"/>
    </xf>
    <xf numFmtId="0" fontId="10" fillId="0" borderId="14" xfId="0" applyFont="1" applyFill="1" applyBorder="1" applyAlignment="1">
      <alignment horizontal="centerContinuous" vertical="top"/>
    </xf>
    <xf numFmtId="0" fontId="2" fillId="0" borderId="10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left" vertical="top"/>
    </xf>
    <xf numFmtId="168" fontId="2" fillId="0" borderId="10" xfId="0" applyNumberFormat="1" applyFont="1" applyFill="1" applyBorder="1" applyAlignment="1">
      <alignment horizontal="left" vertical="top"/>
    </xf>
    <xf numFmtId="168" fontId="2" fillId="0" borderId="10" xfId="0" applyNumberFormat="1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left" vertical="top"/>
    </xf>
    <xf numFmtId="0" fontId="0" fillId="0" borderId="0" xfId="0" applyFill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7" fontId="2" fillId="26" borderId="10" xfId="0" applyNumberFormat="1" applyFont="1" applyFill="1" applyBorder="1" applyAlignment="1">
      <alignment horizontal="left" vertical="top"/>
    </xf>
    <xf numFmtId="177" fontId="2" fillId="0" borderId="10" xfId="42" applyNumberFormat="1" applyFont="1" applyBorder="1" applyAlignment="1">
      <alignment horizontal="left" vertical="top"/>
    </xf>
    <xf numFmtId="164" fontId="8" fillId="27" borderId="10" xfId="0" applyNumberFormat="1" applyFont="1" applyFill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44" fontId="4" fillId="8" borderId="0" xfId="44" applyFont="1" applyFill="1" applyAlignment="1">
      <alignment horizontal="left" vertical="top" wrapText="1"/>
    </xf>
    <xf numFmtId="7" fontId="5" fillId="0" borderId="0" xfId="44" applyNumberFormat="1" applyFont="1" applyAlignment="1">
      <alignment horizontal="left" vertical="top" wrapText="1"/>
    </xf>
    <xf numFmtId="164" fontId="8" fillId="27" borderId="10" xfId="0" applyNumberFormat="1" applyFont="1" applyFill="1" applyBorder="1" applyAlignment="1">
      <alignment horizontal="left" vertical="top"/>
    </xf>
    <xf numFmtId="0" fontId="44" fillId="0" borderId="0" xfId="0" applyFont="1" applyAlignment="1">
      <alignment horizontal="right" vertical="top" wrapText="1"/>
    </xf>
    <xf numFmtId="0" fontId="0" fillId="28" borderId="0" xfId="0" applyFill="1" applyAlignment="1">
      <alignment horizontal="left" vertical="top" wrapText="1"/>
    </xf>
    <xf numFmtId="7" fontId="4" fillId="27" borderId="0" xfId="44" applyNumberFormat="1" applyFont="1" applyFill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3"/>
  <sheetViews>
    <sheetView tabSelected="1" zoomScale="90" zoomScaleNormal="90" zoomScalePageLayoutView="0" workbookViewId="0" topLeftCell="A1">
      <pane ySplit="2" topLeftCell="A57" activePane="bottomLeft" state="frozen"/>
      <selection pane="topLeft" activeCell="A1" sqref="A1"/>
      <selection pane="bottomLeft" activeCell="E73" sqref="E73"/>
    </sheetView>
  </sheetViews>
  <sheetFormatPr defaultColWidth="17.7109375" defaultRowHeight="15" customHeight="1"/>
  <cols>
    <col min="1" max="1" width="34.421875" style="7" customWidth="1"/>
    <col min="2" max="2" width="12.28125" style="7" customWidth="1"/>
    <col min="3" max="3" width="18.7109375" style="7" customWidth="1"/>
    <col min="4" max="4" width="14.28125" style="7" bestFit="1" customWidth="1"/>
    <col min="5" max="5" width="18.28125" style="7" customWidth="1"/>
    <col min="6" max="16384" width="17.7109375" style="7" customWidth="1"/>
  </cols>
  <sheetData>
    <row r="1" spans="1:25" s="25" customFormat="1" ht="18">
      <c r="A1" s="62" t="s">
        <v>0</v>
      </c>
      <c r="B1" s="63"/>
      <c r="C1" s="63"/>
      <c r="D1" s="64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3" s="3" customFormat="1" ht="20.25" customHeight="1">
      <c r="A2" s="43" t="s">
        <v>1</v>
      </c>
      <c r="B2" s="37" t="s">
        <v>2</v>
      </c>
      <c r="C2" s="37" t="s">
        <v>3</v>
      </c>
    </row>
    <row r="3" spans="1:25" ht="15">
      <c r="A3" s="1" t="s">
        <v>4</v>
      </c>
      <c r="B3" s="2"/>
      <c r="C3" s="3"/>
      <c r="D3" s="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4.25" customHeight="1">
      <c r="A4" s="3" t="s">
        <v>5</v>
      </c>
      <c r="B4" s="2">
        <v>220</v>
      </c>
      <c r="C4" s="3">
        <v>140</v>
      </c>
      <c r="D4" s="2">
        <f>B4*C4</f>
        <v>30800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s="8" customFormat="1" ht="14.25" customHeight="1">
      <c r="A5" s="28" t="s">
        <v>6</v>
      </c>
      <c r="B5" s="2">
        <f>B4/2</f>
        <v>110</v>
      </c>
      <c r="C5" s="3">
        <v>20</v>
      </c>
      <c r="D5" s="2">
        <f>B5*C5</f>
        <v>2200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4.25" customHeight="1">
      <c r="A6" s="3" t="s">
        <v>7</v>
      </c>
      <c r="B6" s="2">
        <v>250</v>
      </c>
      <c r="C6" s="3">
        <v>10</v>
      </c>
      <c r="D6" s="2">
        <f>B6*C6</f>
        <v>2500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s="8" customFormat="1" ht="14.25" customHeight="1">
      <c r="A7" s="28" t="s">
        <v>8</v>
      </c>
      <c r="B7" s="2">
        <f>B6/2</f>
        <v>125</v>
      </c>
      <c r="C7" s="3">
        <v>3</v>
      </c>
      <c r="D7" s="2">
        <f>B7*C7</f>
        <v>375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4.25" customHeight="1">
      <c r="A8" s="3" t="s">
        <v>9</v>
      </c>
      <c r="B8" s="2">
        <v>0</v>
      </c>
      <c r="C8" s="3">
        <v>5</v>
      </c>
      <c r="D8" s="2">
        <f>B8*C8</f>
        <v>0</v>
      </c>
      <c r="E8" s="28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5">
      <c r="A9" s="4" t="s">
        <v>10</v>
      </c>
      <c r="B9" s="2"/>
      <c r="C9" s="3">
        <f>SUM(C4:C7)</f>
        <v>173</v>
      </c>
      <c r="D9" s="5">
        <f>SUM(D4:D7)</f>
        <v>35875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14.25" customHeight="1">
      <c r="A10" s="3"/>
      <c r="B10" s="2"/>
      <c r="C10" s="3"/>
      <c r="D10" s="2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15.75" customHeight="1">
      <c r="A11" s="40" t="s">
        <v>11</v>
      </c>
      <c r="B11" s="2"/>
      <c r="C11" s="3"/>
      <c r="D11" s="2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14.25">
      <c r="A12" s="28" t="s">
        <v>12</v>
      </c>
      <c r="B12" s="2">
        <v>65</v>
      </c>
      <c r="C12" s="3">
        <v>20</v>
      </c>
      <c r="D12" s="2">
        <f>SUM((B12*C12))</f>
        <v>1300</v>
      </c>
      <c r="E12" s="28" t="s">
        <v>117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14.25">
      <c r="A13" s="28" t="s">
        <v>13</v>
      </c>
      <c r="B13" s="2">
        <v>65</v>
      </c>
      <c r="C13" s="3">
        <v>20</v>
      </c>
      <c r="D13" s="2">
        <f>SUM((B13*C13))</f>
        <v>1300</v>
      </c>
      <c r="E13" s="28" t="s">
        <v>14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14.25">
      <c r="A14" s="28" t="s">
        <v>15</v>
      </c>
      <c r="B14" s="2">
        <v>65</v>
      </c>
      <c r="C14" s="3">
        <v>20</v>
      </c>
      <c r="D14" s="2">
        <f>SUM((B14*C14))</f>
        <v>1300</v>
      </c>
      <c r="E14" s="28" t="s">
        <v>16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15">
      <c r="A15" s="28"/>
      <c r="B15" s="2"/>
      <c r="C15" s="3"/>
      <c r="D15" s="5">
        <f>SUM(D12:D14)</f>
        <v>3900</v>
      </c>
      <c r="E15" s="28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14.25">
      <c r="A16" s="28"/>
      <c r="B16" s="2"/>
      <c r="C16" s="28" t="s">
        <v>10</v>
      </c>
      <c r="D16" s="58">
        <f>D9+D15</f>
        <v>39775</v>
      </c>
      <c r="E16" s="28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14.25">
      <c r="A17" s="3"/>
      <c r="B17" s="2"/>
      <c r="C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15.75" customHeight="1">
      <c r="A18" s="9" t="s">
        <v>17</v>
      </c>
      <c r="B18" s="2"/>
      <c r="C18" s="3"/>
      <c r="D18" s="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14.25">
      <c r="A19" s="3" t="s">
        <v>18</v>
      </c>
      <c r="B19" s="2">
        <v>4000</v>
      </c>
      <c r="C19" s="3">
        <v>2</v>
      </c>
      <c r="D19" s="2">
        <f>SUM((B19*C19))</f>
        <v>8000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14.25">
      <c r="A20" s="3" t="s">
        <v>19</v>
      </c>
      <c r="B20" s="2">
        <v>3000</v>
      </c>
      <c r="C20" s="3">
        <v>0</v>
      </c>
      <c r="D20" s="2">
        <f>SUM((B20*C20))</f>
        <v>0</v>
      </c>
      <c r="E20" s="47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14.25">
      <c r="A21" s="10" t="s">
        <v>20</v>
      </c>
      <c r="B21" s="2">
        <v>2000</v>
      </c>
      <c r="C21" s="3">
        <v>1</v>
      </c>
      <c r="D21" s="2">
        <f>SUM((B21*C21))</f>
        <v>2000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14.25">
      <c r="A22" s="10" t="s">
        <v>21</v>
      </c>
      <c r="B22" s="2">
        <v>500</v>
      </c>
      <c r="C22" s="3">
        <v>4</v>
      </c>
      <c r="D22" s="2">
        <f>B22*C22</f>
        <v>2000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14.25" customHeight="1">
      <c r="A23" s="38" t="s">
        <v>22</v>
      </c>
      <c r="B23" s="2">
        <v>3500</v>
      </c>
      <c r="C23" s="3">
        <v>1</v>
      </c>
      <c r="D23" s="2">
        <f aca="true" t="shared" si="0" ref="D23:D29">SUM((B23*C23))</f>
        <v>3500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14.25">
      <c r="A24" s="10" t="s">
        <v>23</v>
      </c>
      <c r="B24" s="2">
        <v>800</v>
      </c>
      <c r="C24" s="3">
        <v>2</v>
      </c>
      <c r="D24" s="2">
        <f t="shared" si="0"/>
        <v>1600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14.25" customHeight="1">
      <c r="A25" s="3" t="s">
        <v>24</v>
      </c>
      <c r="B25" s="2">
        <v>1000</v>
      </c>
      <c r="C25" s="3">
        <v>1</v>
      </c>
      <c r="D25" s="2">
        <f t="shared" si="0"/>
        <v>1000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14.25" customHeight="1">
      <c r="A26" s="3" t="s">
        <v>25</v>
      </c>
      <c r="B26" s="2">
        <v>1500</v>
      </c>
      <c r="C26" s="3">
        <v>1</v>
      </c>
      <c r="D26" s="2">
        <f t="shared" si="0"/>
        <v>1500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s="8" customFormat="1" ht="14.25" customHeight="1">
      <c r="A27" s="3" t="s">
        <v>26</v>
      </c>
      <c r="B27" s="2">
        <v>0</v>
      </c>
      <c r="C27" s="3">
        <v>0</v>
      </c>
      <c r="D27" s="2">
        <f t="shared" si="0"/>
        <v>0</v>
      </c>
      <c r="E27" s="28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14.25" customHeight="1">
      <c r="A28" s="39" t="s">
        <v>27</v>
      </c>
      <c r="B28" s="2">
        <v>500</v>
      </c>
      <c r="C28" s="18">
        <v>1</v>
      </c>
      <c r="D28" s="2">
        <f t="shared" si="0"/>
        <v>500</v>
      </c>
      <c r="E28" s="28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14.25" customHeight="1">
      <c r="A29" s="39" t="s">
        <v>28</v>
      </c>
      <c r="B29" s="2">
        <v>1600</v>
      </c>
      <c r="C29" s="18">
        <v>1</v>
      </c>
      <c r="D29" s="2">
        <f t="shared" si="0"/>
        <v>1600</v>
      </c>
      <c r="E29" s="28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15">
      <c r="A30" s="3"/>
      <c r="B30" s="2"/>
      <c r="C30" s="3">
        <f>SUM(C19:C29)</f>
        <v>14</v>
      </c>
      <c r="D30" s="5">
        <f>SUM(D19:D29)</f>
        <v>21700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15">
      <c r="A31" s="3"/>
      <c r="B31" s="2"/>
      <c r="C31" s="3"/>
      <c r="D31" s="5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5" ht="15" customHeight="1">
      <c r="A32" s="1" t="s">
        <v>29</v>
      </c>
      <c r="B32" s="2"/>
      <c r="C32" s="3"/>
      <c r="D32" s="2"/>
      <c r="E32" s="3"/>
    </row>
    <row r="33" spans="1:5" ht="15" customHeight="1">
      <c r="A33" s="3" t="s">
        <v>5</v>
      </c>
      <c r="B33" s="2">
        <v>750</v>
      </c>
      <c r="C33" s="3">
        <v>6</v>
      </c>
      <c r="D33" s="2">
        <f>B33*C33</f>
        <v>4500</v>
      </c>
      <c r="E33" s="3" t="s">
        <v>30</v>
      </c>
    </row>
    <row r="34" spans="1:5" ht="15" customHeight="1">
      <c r="A34" s="3" t="s">
        <v>7</v>
      </c>
      <c r="B34" s="34">
        <v>850</v>
      </c>
      <c r="C34" s="3">
        <v>2</v>
      </c>
      <c r="D34" s="2">
        <f>B34*C34</f>
        <v>1700</v>
      </c>
      <c r="E34" s="3"/>
    </row>
    <row r="35" spans="1:5" ht="15" customHeight="1">
      <c r="A35" s="3"/>
      <c r="B35" s="2"/>
      <c r="C35" s="3">
        <f>SUM(C33:C34)</f>
        <v>8</v>
      </c>
      <c r="D35" s="5">
        <f>SUM(D33:D34)</f>
        <v>6200</v>
      </c>
      <c r="E35" s="3"/>
    </row>
    <row r="36" spans="1:4" ht="15" customHeight="1">
      <c r="A36" s="11"/>
      <c r="B36" s="2"/>
      <c r="C36" s="3"/>
      <c r="D36" s="3"/>
    </row>
    <row r="37" spans="1:5" ht="15" customHeight="1">
      <c r="A37" s="54"/>
      <c r="B37" s="55"/>
      <c r="C37" s="57" t="s">
        <v>31</v>
      </c>
      <c r="D37" s="58">
        <f>D30+D35</f>
        <v>27900</v>
      </c>
      <c r="E37" s="56"/>
    </row>
    <row r="38" spans="1:4" ht="15" customHeight="1">
      <c r="A38" s="70" t="s">
        <v>32</v>
      </c>
      <c r="B38" s="43"/>
      <c r="C38" s="43"/>
      <c r="D38" s="73">
        <f>D16+D37</f>
        <v>67675</v>
      </c>
    </row>
    <row r="40" spans="1:4" ht="15" customHeight="1">
      <c r="A40" s="43" t="s">
        <v>106</v>
      </c>
      <c r="B40" s="37" t="s">
        <v>2</v>
      </c>
      <c r="C40" s="37" t="s">
        <v>3</v>
      </c>
      <c r="D40" s="37"/>
    </row>
    <row r="41" spans="1:25" ht="14.25" customHeight="1">
      <c r="A41" s="9" t="s">
        <v>33</v>
      </c>
      <c r="B41" s="2"/>
      <c r="C41" s="3"/>
      <c r="D41" s="2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4.25">
      <c r="A42" s="12" t="s">
        <v>34</v>
      </c>
      <c r="B42" s="2"/>
      <c r="C42" s="3">
        <v>0</v>
      </c>
      <c r="D42" s="2">
        <v>0</v>
      </c>
      <c r="E42" s="28" t="s">
        <v>35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5">
      <c r="A43" s="3"/>
      <c r="B43" s="2"/>
      <c r="C43" s="3"/>
      <c r="D43" s="5">
        <f>SUM(D42:D42)</f>
        <v>0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4.25" customHeight="1">
      <c r="A44" s="40" t="s">
        <v>107</v>
      </c>
      <c r="B44" s="2"/>
      <c r="C44" s="10"/>
      <c r="D44" s="2"/>
      <c r="E44" s="3"/>
      <c r="F44" s="77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4.25" customHeight="1">
      <c r="A45" s="28" t="s">
        <v>105</v>
      </c>
      <c r="B45" s="95">
        <v>850</v>
      </c>
      <c r="C45" s="3">
        <v>1</v>
      </c>
      <c r="D45" s="94">
        <f>C45*B45</f>
        <v>850</v>
      </c>
      <c r="E45" s="77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4.25" customHeight="1">
      <c r="A46" s="28" t="s">
        <v>111</v>
      </c>
      <c r="B46" s="95">
        <v>600</v>
      </c>
      <c r="C46" s="3">
        <v>0</v>
      </c>
      <c r="D46" s="94">
        <f>C46*B46</f>
        <v>0</v>
      </c>
      <c r="E46" s="77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4.25" customHeight="1">
      <c r="A47" s="28" t="s">
        <v>37</v>
      </c>
      <c r="B47" s="2">
        <v>0</v>
      </c>
      <c r="C47" s="3">
        <v>1</v>
      </c>
      <c r="D47" s="15">
        <v>0</v>
      </c>
      <c r="E47" s="28" t="s">
        <v>103</v>
      </c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4.25" customHeight="1">
      <c r="A48" s="12" t="s">
        <v>36</v>
      </c>
      <c r="B48" s="13">
        <v>0</v>
      </c>
      <c r="C48" s="3">
        <v>1</v>
      </c>
      <c r="D48" s="2">
        <v>0</v>
      </c>
      <c r="E48" s="28" t="s">
        <v>103</v>
      </c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4.25" customHeight="1">
      <c r="A49" s="3"/>
      <c r="B49" s="2"/>
      <c r="C49" s="28" t="s">
        <v>38</v>
      </c>
      <c r="D49" s="27">
        <v>35000</v>
      </c>
      <c r="E49" s="28" t="s">
        <v>39</v>
      </c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4.25" customHeight="1">
      <c r="A50" s="3"/>
      <c r="B50" s="2"/>
      <c r="C50" s="35" t="s">
        <v>40</v>
      </c>
      <c r="D50" s="36">
        <v>1.23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4.25" customHeight="1">
      <c r="A51" s="3"/>
      <c r="B51" s="2"/>
      <c r="C51" s="28" t="s">
        <v>41</v>
      </c>
      <c r="D51" s="59">
        <f>(D49*D50)+D45+D46</f>
        <v>43900</v>
      </c>
      <c r="E51" s="28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4.25" customHeight="1">
      <c r="A52" s="3"/>
      <c r="B52" s="2"/>
      <c r="C52" s="28"/>
      <c r="D52" s="28"/>
      <c r="E52" s="28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14.25" customHeight="1">
      <c r="A53" s="3"/>
      <c r="B53" s="2"/>
      <c r="C53" s="28"/>
      <c r="D53" s="28"/>
      <c r="E53" s="28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12.75" customHeight="1">
      <c r="A54" s="9" t="s">
        <v>42</v>
      </c>
      <c r="B54" s="16"/>
      <c r="C54" s="17"/>
      <c r="D54" s="16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4.25" customHeight="1">
      <c r="A55" s="39" t="s">
        <v>43</v>
      </c>
      <c r="B55" s="16">
        <v>0</v>
      </c>
      <c r="C55" s="18"/>
      <c r="D55" s="2">
        <v>2375.58</v>
      </c>
      <c r="E55" s="28" t="s">
        <v>104</v>
      </c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4.25" customHeight="1">
      <c r="A56" s="39" t="s">
        <v>44</v>
      </c>
      <c r="B56" s="16"/>
      <c r="C56" s="18"/>
      <c r="D56" s="2">
        <v>2375.58</v>
      </c>
      <c r="E56" s="28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14.25" customHeight="1">
      <c r="A57" s="18"/>
      <c r="B57" s="16"/>
      <c r="C57" s="18"/>
      <c r="D57" s="2">
        <f>D55-D56</f>
        <v>0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14.25" customHeight="1">
      <c r="A58" s="9" t="s">
        <v>45</v>
      </c>
      <c r="B58" s="2"/>
      <c r="C58" s="3"/>
      <c r="D58" s="2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14.25" customHeight="1">
      <c r="A59" s="3" t="s">
        <v>46</v>
      </c>
      <c r="B59" s="2"/>
      <c r="C59" s="3"/>
      <c r="D59" s="2">
        <v>0</v>
      </c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14.25" customHeight="1">
      <c r="A60" s="3" t="s">
        <v>47</v>
      </c>
      <c r="B60" s="2"/>
      <c r="C60" s="3"/>
      <c r="D60" s="2">
        <v>0</v>
      </c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14.25" customHeight="1">
      <c r="A61" s="3" t="s">
        <v>48</v>
      </c>
      <c r="B61" s="2"/>
      <c r="C61" s="3"/>
      <c r="D61" s="2">
        <v>0</v>
      </c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14.25" customHeight="1">
      <c r="A62" s="3" t="s">
        <v>49</v>
      </c>
      <c r="B62" s="2"/>
      <c r="C62" s="3"/>
      <c r="D62" s="2">
        <v>0</v>
      </c>
      <c r="E62" s="28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14.25">
      <c r="A63" s="3"/>
      <c r="B63" s="2"/>
      <c r="C63" s="10"/>
      <c r="D63" s="34">
        <f>SUM(D59:D62)</f>
        <v>0</v>
      </c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15">
      <c r="A64" s="3"/>
      <c r="B64" s="2"/>
      <c r="C64" s="10"/>
      <c r="D64" s="5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14.25" customHeight="1">
      <c r="A65" s="9" t="s">
        <v>50</v>
      </c>
      <c r="B65" s="2"/>
      <c r="C65" s="3"/>
      <c r="D65" s="19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14.25" customHeight="1">
      <c r="A66" s="32" t="s">
        <v>116</v>
      </c>
      <c r="B66" s="20"/>
      <c r="C66" s="21"/>
      <c r="D66" s="7">
        <v>0</v>
      </c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15">
      <c r="A67" s="14" t="s">
        <v>51</v>
      </c>
      <c r="B67" s="2"/>
      <c r="C67" s="28"/>
      <c r="D67" s="59">
        <v>14758.14</v>
      </c>
      <c r="E67" s="50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14.25" customHeight="1">
      <c r="A68" s="3"/>
      <c r="B68" s="2"/>
      <c r="E68" s="47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s="8" customFormat="1" ht="14.25" customHeight="1">
      <c r="A69" s="12"/>
      <c r="B69" s="2"/>
      <c r="C69" s="3"/>
      <c r="D69" s="2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14.25" customHeight="1">
      <c r="A70" s="33" t="s">
        <v>52</v>
      </c>
      <c r="B70" s="2" t="s">
        <v>53</v>
      </c>
      <c r="C70" s="3" t="s">
        <v>54</v>
      </c>
      <c r="D70" s="2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14.25" customHeight="1">
      <c r="A71" s="14"/>
      <c r="B71" s="2">
        <v>149</v>
      </c>
      <c r="C71" s="3">
        <v>0</v>
      </c>
      <c r="D71" s="34">
        <f>B71*C71</f>
        <v>0</v>
      </c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14.25" customHeight="1">
      <c r="A72" s="14"/>
      <c r="B72" s="2"/>
      <c r="C72" s="3"/>
      <c r="D72" s="34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15">
      <c r="A73" s="44" t="s">
        <v>55</v>
      </c>
      <c r="B73" s="22"/>
      <c r="C73" s="4"/>
      <c r="D73" s="34">
        <v>1097.94</v>
      </c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15">
      <c r="A74" s="4" t="s">
        <v>56</v>
      </c>
      <c r="B74" s="22">
        <v>0.1</v>
      </c>
      <c r="C74" s="4"/>
      <c r="D74" s="34">
        <f>D38*B74</f>
        <v>6767.5</v>
      </c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15">
      <c r="A75" s="4"/>
      <c r="B75" s="22"/>
      <c r="C75" s="4"/>
      <c r="D75" s="34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15">
      <c r="A76" s="4" t="s">
        <v>57</v>
      </c>
      <c r="B76" s="22"/>
      <c r="C76" s="4"/>
      <c r="D76" s="34">
        <v>0</v>
      </c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6" ht="14.25" customHeight="1">
      <c r="A77" s="3"/>
      <c r="B77" s="2"/>
      <c r="C77" s="3"/>
      <c r="D77" s="2"/>
      <c r="E77" s="3"/>
      <c r="F77" s="6"/>
    </row>
    <row r="78" spans="1:6" ht="15">
      <c r="A78" s="70" t="s">
        <v>58</v>
      </c>
      <c r="B78" s="70"/>
      <c r="C78" s="70"/>
      <c r="D78" s="72">
        <f>D43+D51+D57+D63+D67+D71+D73+D74</f>
        <v>66523.58</v>
      </c>
      <c r="E78" s="3"/>
      <c r="F78" s="6"/>
    </row>
    <row r="79" spans="1:6" ht="14.25" customHeight="1">
      <c r="A79" s="23"/>
      <c r="B79" s="23"/>
      <c r="C79" s="23"/>
      <c r="D79" s="11"/>
      <c r="E79" s="3"/>
      <c r="F79" s="6"/>
    </row>
    <row r="80" spans="1:6" ht="15">
      <c r="A80" s="8"/>
      <c r="B80" s="8"/>
      <c r="C80" s="60" t="s">
        <v>59</v>
      </c>
      <c r="D80" s="5">
        <f>D38-D78</f>
        <v>1151.4199999999983</v>
      </c>
      <c r="E80" s="5"/>
      <c r="F80" s="30"/>
    </row>
    <row r="82" ht="15" customHeight="1">
      <c r="D82" s="51"/>
    </row>
    <row r="83" ht="15" customHeight="1">
      <c r="D83" s="52"/>
    </row>
  </sheetData>
  <sheetProtection/>
  <printOptions/>
  <pageMargins left="0.7" right="0.7" top="0.75" bottom="0.75" header="0.3" footer="0.3"/>
  <pageSetup fitToHeight="1" fitToWidth="1" horizontalDpi="600" verticalDpi="600" orientation="portrait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9"/>
  <sheetViews>
    <sheetView zoomScalePageLayoutView="0" workbookViewId="0" topLeftCell="A39">
      <selection activeCell="D57" sqref="D57"/>
    </sheetView>
  </sheetViews>
  <sheetFormatPr defaultColWidth="8.00390625" defaultRowHeight="12.75" customHeight="1"/>
  <cols>
    <col min="1" max="1" width="45.57421875" style="7" customWidth="1"/>
    <col min="2" max="2" width="10.140625" style="7" customWidth="1"/>
    <col min="3" max="3" width="10.8515625" style="7" customWidth="1"/>
    <col min="4" max="4" width="11.57421875" style="7" customWidth="1"/>
    <col min="5" max="5" width="21.57421875" style="7" customWidth="1"/>
    <col min="6" max="6" width="18.7109375" style="7" customWidth="1"/>
    <col min="7" max="7" width="12.28125" style="7" customWidth="1"/>
    <col min="8" max="16384" width="8.00390625" style="7" customWidth="1"/>
  </cols>
  <sheetData>
    <row r="1" spans="1:6" ht="27" customHeight="1">
      <c r="A1" s="26" t="s">
        <v>1</v>
      </c>
      <c r="F1" s="8"/>
    </row>
    <row r="2" spans="1:8" ht="15" customHeight="1">
      <c r="A2" s="1" t="s">
        <v>4</v>
      </c>
      <c r="B2" s="2"/>
      <c r="C2" s="3"/>
      <c r="D2" s="2"/>
      <c r="E2" s="1" t="s">
        <v>61</v>
      </c>
      <c r="F2" s="8"/>
      <c r="H2" s="8"/>
    </row>
    <row r="3" spans="1:8" ht="14.25" customHeight="1">
      <c r="A3" s="3" t="s">
        <v>62</v>
      </c>
      <c r="B3" s="2">
        <f>'2016 Estimated Budget'!B4</f>
        <v>220</v>
      </c>
      <c r="C3" s="3">
        <v>126</v>
      </c>
      <c r="D3" s="2">
        <f>B3*C3</f>
        <v>27720</v>
      </c>
      <c r="E3" s="7">
        <v>18</v>
      </c>
      <c r="F3" s="30"/>
      <c r="G3" s="97"/>
      <c r="H3" s="8"/>
    </row>
    <row r="4" spans="1:7" s="8" customFormat="1" ht="14.25" customHeight="1">
      <c r="A4" s="3" t="s">
        <v>63</v>
      </c>
      <c r="B4" s="2">
        <f>'2016 Estimated Budget'!B5</f>
        <v>110</v>
      </c>
      <c r="C4" s="3">
        <v>29</v>
      </c>
      <c r="D4" s="2">
        <f>B4*C4</f>
        <v>3190</v>
      </c>
      <c r="E4" s="8">
        <v>1</v>
      </c>
      <c r="G4" s="7"/>
    </row>
    <row r="5" spans="1:8" ht="14.25" customHeight="1">
      <c r="A5" s="3" t="s">
        <v>7</v>
      </c>
      <c r="B5" s="2">
        <f>'2016 Estimated Budget'!B6</f>
        <v>250</v>
      </c>
      <c r="C5" s="3">
        <v>27</v>
      </c>
      <c r="D5" s="2">
        <f>B5*C5</f>
        <v>6750</v>
      </c>
      <c r="E5" s="7">
        <v>2</v>
      </c>
      <c r="F5" s="8"/>
      <c r="G5" s="8"/>
      <c r="H5" s="8"/>
    </row>
    <row r="6" spans="1:7" s="8" customFormat="1" ht="14.25" customHeight="1">
      <c r="A6" s="3" t="s">
        <v>64</v>
      </c>
      <c r="B6" s="2">
        <f>'2016 Estimated Budget'!B7</f>
        <v>125</v>
      </c>
      <c r="C6" s="3">
        <v>0</v>
      </c>
      <c r="D6" s="2">
        <f>B6*C6</f>
        <v>0</v>
      </c>
      <c r="G6" s="51"/>
    </row>
    <row r="7" spans="1:8" ht="15" customHeight="1">
      <c r="A7" s="4" t="s">
        <v>10</v>
      </c>
      <c r="B7" s="2"/>
      <c r="C7" s="3">
        <f>SUM(C3:C6)</f>
        <v>182</v>
      </c>
      <c r="D7" s="5">
        <f>SUM(D3:D6)</f>
        <v>37660</v>
      </c>
      <c r="F7" s="30" t="s">
        <v>112</v>
      </c>
      <c r="H7" s="8"/>
    </row>
    <row r="8" spans="1:8" ht="15" customHeight="1">
      <c r="A8" s="4"/>
      <c r="B8" s="2"/>
      <c r="C8" s="3"/>
      <c r="D8" s="5"/>
      <c r="E8" s="7">
        <f>SUM(E3:E7)</f>
        <v>21</v>
      </c>
      <c r="F8" s="102">
        <f>C7+E8</f>
        <v>203</v>
      </c>
      <c r="H8" s="8"/>
    </row>
    <row r="9" spans="1:8" ht="15" customHeight="1">
      <c r="A9" s="40" t="s">
        <v>11</v>
      </c>
      <c r="B9" s="2"/>
      <c r="C9" s="3"/>
      <c r="D9" s="2"/>
      <c r="F9" s="30" t="s">
        <v>65</v>
      </c>
      <c r="H9" s="8"/>
    </row>
    <row r="10" spans="1:8" ht="15" customHeight="1">
      <c r="A10" s="28" t="s">
        <v>66</v>
      </c>
      <c r="B10" s="2">
        <v>65</v>
      </c>
      <c r="C10" s="3">
        <v>41</v>
      </c>
      <c r="D10" s="2">
        <f>SUM((B10*C10))</f>
        <v>2665</v>
      </c>
      <c r="E10" s="30">
        <v>6</v>
      </c>
      <c r="F10" s="7">
        <f>C10+E10</f>
        <v>47</v>
      </c>
      <c r="H10" s="8"/>
    </row>
    <row r="11" spans="1:8" ht="15" customHeight="1">
      <c r="A11" s="28" t="s">
        <v>67</v>
      </c>
      <c r="B11" s="2">
        <v>65</v>
      </c>
      <c r="C11" s="3">
        <v>17</v>
      </c>
      <c r="D11" s="2">
        <f>SUM((B11*C11))</f>
        <v>1105</v>
      </c>
      <c r="E11" s="30">
        <v>3</v>
      </c>
      <c r="F11" s="7">
        <f>C11+E11</f>
        <v>20</v>
      </c>
      <c r="H11" s="8"/>
    </row>
    <row r="12" spans="1:8" ht="15" customHeight="1">
      <c r="A12" s="28" t="s">
        <v>68</v>
      </c>
      <c r="B12" s="2">
        <v>65</v>
      </c>
      <c r="C12" s="3">
        <v>19</v>
      </c>
      <c r="D12" s="2">
        <f>SUM((B12*C12))</f>
        <v>1235</v>
      </c>
      <c r="E12" s="30">
        <v>5</v>
      </c>
      <c r="F12" s="7">
        <f>C12+E12</f>
        <v>24</v>
      </c>
      <c r="H12" s="8"/>
    </row>
    <row r="13" spans="1:8" ht="15" customHeight="1">
      <c r="A13" s="28" t="s">
        <v>25</v>
      </c>
      <c r="B13" s="2">
        <v>0</v>
      </c>
      <c r="C13" s="3">
        <v>40</v>
      </c>
      <c r="D13" s="2"/>
      <c r="E13" s="30"/>
      <c r="H13" s="8"/>
    </row>
    <row r="14" spans="1:8" ht="15" customHeight="1">
      <c r="A14" s="28"/>
      <c r="B14" s="2"/>
      <c r="C14" s="7">
        <f>SUM(C10:C12)</f>
        <v>77</v>
      </c>
      <c r="D14" s="42">
        <f>SUM(D10:D12)</f>
        <v>5005</v>
      </c>
      <c r="F14" s="102">
        <f>SUM(C10:C13)</f>
        <v>117</v>
      </c>
      <c r="H14" s="8"/>
    </row>
    <row r="15" spans="1:8" ht="14.25" customHeight="1">
      <c r="A15" s="3"/>
      <c r="B15" s="2"/>
      <c r="D15" s="2">
        <f>D7+D14</f>
        <v>42665</v>
      </c>
      <c r="F15" s="8"/>
      <c r="H15" s="8"/>
    </row>
    <row r="16" spans="1:8" ht="14.25" customHeight="1">
      <c r="A16" s="9" t="s">
        <v>17</v>
      </c>
      <c r="B16" s="2"/>
      <c r="C16" s="3"/>
      <c r="D16" s="2"/>
      <c r="F16" s="8"/>
      <c r="H16" s="8"/>
    </row>
    <row r="17" spans="1:8" ht="14.25" customHeight="1">
      <c r="A17" s="3" t="s">
        <v>18</v>
      </c>
      <c r="B17" s="2">
        <v>4000</v>
      </c>
      <c r="C17" s="3">
        <v>2</v>
      </c>
      <c r="D17" s="2">
        <f>SUM((B17*C17))</f>
        <v>8000</v>
      </c>
      <c r="E17" s="30" t="s">
        <v>69</v>
      </c>
      <c r="F17" s="30" t="s">
        <v>70</v>
      </c>
      <c r="H17" s="8"/>
    </row>
    <row r="18" spans="1:8" ht="14.25" customHeight="1">
      <c r="A18" s="3" t="s">
        <v>19</v>
      </c>
      <c r="B18" s="2">
        <v>3000</v>
      </c>
      <c r="C18" s="3">
        <v>0</v>
      </c>
      <c r="D18" s="2">
        <f>SUM((B18*C18))</f>
        <v>0</v>
      </c>
      <c r="F18" s="8"/>
      <c r="H18" s="8"/>
    </row>
    <row r="19" spans="1:8" ht="14.25" customHeight="1">
      <c r="A19" s="10" t="s">
        <v>20</v>
      </c>
      <c r="B19" s="2">
        <v>2000</v>
      </c>
      <c r="C19" s="3">
        <v>1</v>
      </c>
      <c r="D19" s="2">
        <f>SUM((B19*C19))</f>
        <v>2000</v>
      </c>
      <c r="E19" s="30" t="s">
        <v>71</v>
      </c>
      <c r="H19" s="8"/>
    </row>
    <row r="20" spans="1:8" ht="14.25" customHeight="1">
      <c r="A20" s="10" t="s">
        <v>21</v>
      </c>
      <c r="B20" s="2">
        <v>500</v>
      </c>
      <c r="C20" s="3">
        <v>3</v>
      </c>
      <c r="D20" s="2">
        <f>SUM((B20*C20))</f>
        <v>1500</v>
      </c>
      <c r="E20" s="30" t="s">
        <v>72</v>
      </c>
      <c r="F20" s="30" t="s">
        <v>73</v>
      </c>
      <c r="G20" s="7" t="s">
        <v>98</v>
      </c>
      <c r="H20" s="30"/>
    </row>
    <row r="21" spans="1:8" ht="15.75">
      <c r="A21" s="10" t="s">
        <v>37</v>
      </c>
      <c r="B21" s="2">
        <v>3500</v>
      </c>
      <c r="C21" s="3">
        <v>1</v>
      </c>
      <c r="D21" s="2">
        <f>3500</f>
        <v>3500</v>
      </c>
      <c r="E21" s="30" t="s">
        <v>74</v>
      </c>
      <c r="G21" s="71"/>
      <c r="H21" s="8"/>
    </row>
    <row r="22" spans="1:8" ht="14.25" customHeight="1">
      <c r="A22" s="10" t="s">
        <v>23</v>
      </c>
      <c r="B22" s="2">
        <v>800</v>
      </c>
      <c r="C22" s="3">
        <v>1</v>
      </c>
      <c r="D22" s="2">
        <f aca="true" t="shared" si="0" ref="D22:D27">SUM((B22*C22))</f>
        <v>800</v>
      </c>
      <c r="E22" s="7" t="s">
        <v>75</v>
      </c>
      <c r="F22" s="8"/>
      <c r="H22" s="8"/>
    </row>
    <row r="23" spans="1:8" ht="14.25" customHeight="1">
      <c r="A23" s="3" t="s">
        <v>24</v>
      </c>
      <c r="B23" s="2">
        <v>1000</v>
      </c>
      <c r="C23" s="3">
        <v>0</v>
      </c>
      <c r="D23" s="2">
        <f t="shared" si="0"/>
        <v>0</v>
      </c>
      <c r="F23" s="8"/>
      <c r="H23" s="8"/>
    </row>
    <row r="24" spans="1:8" ht="14.25" customHeight="1">
      <c r="A24" s="3" t="s">
        <v>25</v>
      </c>
      <c r="B24" s="2">
        <v>1500</v>
      </c>
      <c r="C24" s="3">
        <v>1</v>
      </c>
      <c r="D24" s="2">
        <f t="shared" si="0"/>
        <v>1500</v>
      </c>
      <c r="E24" s="30" t="s">
        <v>69</v>
      </c>
      <c r="F24" s="30"/>
      <c r="H24" s="8"/>
    </row>
    <row r="25" spans="1:8" ht="14.25" customHeight="1">
      <c r="A25" s="3" t="s">
        <v>26</v>
      </c>
      <c r="B25" s="2">
        <v>2000</v>
      </c>
      <c r="C25" s="3">
        <v>0</v>
      </c>
      <c r="D25" s="2">
        <f t="shared" si="0"/>
        <v>0</v>
      </c>
      <c r="F25" s="8"/>
      <c r="H25" s="8"/>
    </row>
    <row r="26" spans="1:8" ht="14.25" customHeight="1">
      <c r="A26" s="28" t="s">
        <v>76</v>
      </c>
      <c r="B26" s="2">
        <v>500</v>
      </c>
      <c r="C26" s="3">
        <v>1</v>
      </c>
      <c r="D26" s="2">
        <f t="shared" si="0"/>
        <v>500</v>
      </c>
      <c r="E26" s="7" t="s">
        <v>77</v>
      </c>
      <c r="F26" s="8"/>
      <c r="H26" s="8"/>
    </row>
    <row r="27" spans="1:8" ht="14.25" customHeight="1">
      <c r="A27" s="28" t="s">
        <v>78</v>
      </c>
      <c r="B27" s="2">
        <v>1600</v>
      </c>
      <c r="C27" s="3">
        <v>1</v>
      </c>
      <c r="D27" s="2">
        <f t="shared" si="0"/>
        <v>1600</v>
      </c>
      <c r="E27" s="30" t="s">
        <v>79</v>
      </c>
      <c r="H27" s="8"/>
    </row>
    <row r="28" spans="1:8" ht="14.25" customHeight="1">
      <c r="A28" s="28"/>
      <c r="B28" s="2"/>
      <c r="C28" s="3"/>
      <c r="G28" s="41"/>
      <c r="H28" s="8"/>
    </row>
    <row r="29" spans="1:8" ht="14.25" customHeight="1">
      <c r="A29" s="28"/>
      <c r="B29" s="2"/>
      <c r="C29" s="3"/>
      <c r="D29" s="42">
        <f>SUM(D17:D27)</f>
        <v>19400</v>
      </c>
      <c r="G29" s="41"/>
      <c r="H29" s="8"/>
    </row>
    <row r="30" spans="1:6" ht="15" customHeight="1">
      <c r="A30" s="40" t="s">
        <v>29</v>
      </c>
      <c r="B30" s="2"/>
      <c r="C30" s="3"/>
      <c r="D30" s="42"/>
      <c r="E30" s="41"/>
      <c r="F30" s="8"/>
    </row>
    <row r="31" spans="1:4" ht="12.75" customHeight="1">
      <c r="A31" s="28" t="s">
        <v>80</v>
      </c>
      <c r="B31" s="2">
        <v>750</v>
      </c>
      <c r="C31" s="3">
        <v>1</v>
      </c>
      <c r="D31" s="47">
        <f aca="true" t="shared" si="1" ref="D31:D37">B31*C31</f>
        <v>750</v>
      </c>
    </row>
    <row r="32" spans="1:4" ht="12.75" customHeight="1">
      <c r="A32" s="28" t="s">
        <v>81</v>
      </c>
      <c r="B32" s="2">
        <v>750</v>
      </c>
      <c r="C32" s="3">
        <v>1</v>
      </c>
      <c r="D32" s="47">
        <f t="shared" si="1"/>
        <v>750</v>
      </c>
    </row>
    <row r="33" spans="1:6" ht="12.75" customHeight="1">
      <c r="A33" s="65" t="s">
        <v>82</v>
      </c>
      <c r="B33" s="2">
        <v>220</v>
      </c>
      <c r="C33" s="3">
        <v>1</v>
      </c>
      <c r="D33" s="47">
        <f t="shared" si="1"/>
        <v>220</v>
      </c>
      <c r="F33" s="48"/>
    </row>
    <row r="34" spans="1:6" ht="12.75" customHeight="1">
      <c r="A34" s="46" t="s">
        <v>83</v>
      </c>
      <c r="B34" s="2">
        <v>750</v>
      </c>
      <c r="C34" s="3">
        <v>1</v>
      </c>
      <c r="D34" s="47">
        <f>B34*C34</f>
        <v>750</v>
      </c>
      <c r="F34" s="48"/>
    </row>
    <row r="35" spans="1:6" ht="12.75" customHeight="1">
      <c r="A35" s="46" t="s">
        <v>84</v>
      </c>
      <c r="B35" s="2">
        <v>750</v>
      </c>
      <c r="C35" s="3">
        <v>1</v>
      </c>
      <c r="D35" s="47">
        <f t="shared" si="1"/>
        <v>750</v>
      </c>
      <c r="F35" s="48"/>
    </row>
    <row r="36" spans="1:6" ht="12.75" customHeight="1">
      <c r="A36" s="65" t="s">
        <v>82</v>
      </c>
      <c r="B36" s="2">
        <v>220</v>
      </c>
      <c r="C36" s="3">
        <v>1</v>
      </c>
      <c r="D36" s="47">
        <f t="shared" si="1"/>
        <v>220</v>
      </c>
      <c r="F36" s="48"/>
    </row>
    <row r="37" spans="1:6" ht="12.75" customHeight="1">
      <c r="A37" s="46" t="s">
        <v>69</v>
      </c>
      <c r="B37" s="2">
        <v>0</v>
      </c>
      <c r="C37" s="3">
        <v>1</v>
      </c>
      <c r="D37" s="3">
        <f t="shared" si="1"/>
        <v>0</v>
      </c>
      <c r="E37" s="7" t="s">
        <v>120</v>
      </c>
      <c r="F37" s="48"/>
    </row>
    <row r="38" spans="1:6" ht="12.75" customHeight="1">
      <c r="A38" s="46" t="s">
        <v>85</v>
      </c>
      <c r="B38" s="2">
        <v>850</v>
      </c>
      <c r="C38" s="3">
        <v>1</v>
      </c>
      <c r="D38" s="47">
        <f>B38*C38</f>
        <v>850</v>
      </c>
      <c r="F38" s="48"/>
    </row>
    <row r="39" spans="1:6" ht="12.75" customHeight="1">
      <c r="A39" s="65" t="s">
        <v>82</v>
      </c>
      <c r="B39" s="2">
        <v>220</v>
      </c>
      <c r="C39" s="3">
        <v>1</v>
      </c>
      <c r="D39" s="47">
        <f>B39*C39</f>
        <v>220</v>
      </c>
      <c r="F39" s="48"/>
    </row>
    <row r="40" spans="1:6" ht="12.75" customHeight="1">
      <c r="A40" s="46" t="s">
        <v>99</v>
      </c>
      <c r="B40" s="2">
        <v>750</v>
      </c>
      <c r="C40" s="3">
        <v>1</v>
      </c>
      <c r="D40" s="47">
        <f>B40*C40</f>
        <v>750</v>
      </c>
      <c r="F40" s="48"/>
    </row>
    <row r="41" spans="1:6" ht="12.75" customHeight="1">
      <c r="A41" s="46" t="s">
        <v>101</v>
      </c>
      <c r="B41" s="2">
        <v>850</v>
      </c>
      <c r="C41" s="3">
        <v>1</v>
      </c>
      <c r="D41" s="47">
        <f>B41*C41</f>
        <v>850</v>
      </c>
      <c r="F41" s="48"/>
    </row>
    <row r="42" spans="1:6" ht="12.75" customHeight="1">
      <c r="A42" s="46" t="s">
        <v>100</v>
      </c>
      <c r="B42" s="2">
        <v>850</v>
      </c>
      <c r="C42" s="3">
        <v>1</v>
      </c>
      <c r="D42" s="47">
        <f>B42*C42</f>
        <v>850</v>
      </c>
      <c r="F42" s="48"/>
    </row>
    <row r="43" spans="1:6" ht="12.75" customHeight="1">
      <c r="A43" s="46"/>
      <c r="B43" s="2"/>
      <c r="C43" s="3"/>
      <c r="D43" s="47"/>
      <c r="F43" s="48"/>
    </row>
    <row r="44" spans="1:6" ht="12.75" customHeight="1">
      <c r="A44" s="46"/>
      <c r="B44" s="2"/>
      <c r="C44" s="28" t="s">
        <v>60</v>
      </c>
      <c r="D44" s="49">
        <f>SUM(D31:D42)</f>
        <v>6960</v>
      </c>
      <c r="E44" s="45"/>
      <c r="F44" s="48"/>
    </row>
    <row r="45" spans="1:6" ht="12.75" customHeight="1">
      <c r="A45" s="46"/>
      <c r="B45" s="2"/>
      <c r="C45" s="3"/>
      <c r="D45" s="3"/>
      <c r="E45" s="45"/>
      <c r="F45" s="48"/>
    </row>
    <row r="46" spans="1:6" ht="12.75" customHeight="1">
      <c r="A46" s="46"/>
      <c r="B46" s="2"/>
      <c r="C46" s="3"/>
      <c r="D46" s="3"/>
      <c r="E46" s="45"/>
      <c r="F46" s="48"/>
    </row>
    <row r="47" spans="1:6" ht="12.75" customHeight="1">
      <c r="A47" s="46"/>
      <c r="B47" s="2"/>
      <c r="C47" s="3"/>
      <c r="D47" s="3"/>
      <c r="E47" s="45"/>
      <c r="F47" s="48"/>
    </row>
    <row r="48" spans="1:6" ht="12.75" customHeight="1">
      <c r="A48" s="46"/>
      <c r="B48" s="2"/>
      <c r="C48" s="3"/>
      <c r="D48" s="3"/>
      <c r="F48" s="48"/>
    </row>
    <row r="49" spans="1:6" ht="12.75" customHeight="1">
      <c r="A49" s="24"/>
      <c r="B49" s="2"/>
      <c r="C49" s="3"/>
      <c r="D49" s="5">
        <f>SUM(D7,D29,D14,D44)</f>
        <v>69025</v>
      </c>
      <c r="F49" s="48"/>
    </row>
    <row r="50" ht="12.75" customHeight="1">
      <c r="F50" s="48"/>
    </row>
    <row r="51" ht="12.75" customHeight="1">
      <c r="D51" s="45" t="s">
        <v>86</v>
      </c>
    </row>
    <row r="52" spans="1:4" ht="12.75" customHeight="1">
      <c r="A52" s="30" t="s">
        <v>87</v>
      </c>
      <c r="D52" s="51">
        <f>'2016 Estimated Budget'!D38</f>
        <v>67675</v>
      </c>
    </row>
    <row r="53" spans="1:6" ht="12.75" customHeight="1">
      <c r="A53" s="7" t="s">
        <v>88</v>
      </c>
      <c r="D53" s="51">
        <f>D49</f>
        <v>69025</v>
      </c>
      <c r="E53" s="29"/>
      <c r="F53" s="66"/>
    </row>
    <row r="54" spans="1:7" ht="12.75" customHeight="1">
      <c r="A54" s="7" t="s">
        <v>102</v>
      </c>
      <c r="D54" s="103">
        <f>D53-D52</f>
        <v>1350</v>
      </c>
      <c r="E54" s="51"/>
      <c r="F54" s="67"/>
      <c r="G54" s="51"/>
    </row>
    <row r="55" spans="4:7" ht="12.75" customHeight="1">
      <c r="D55" s="51"/>
      <c r="E55" s="51"/>
      <c r="F55" s="67"/>
      <c r="G55" s="51"/>
    </row>
    <row r="56" spans="1:7" ht="12.75" customHeight="1">
      <c r="A56" s="7" t="s">
        <v>115</v>
      </c>
      <c r="D56" s="53">
        <f>'2016 Estimated Budget'!D78</f>
        <v>66523.58</v>
      </c>
      <c r="F56" s="48"/>
      <c r="G56" s="75"/>
    </row>
    <row r="57" spans="1:7" ht="12.75" customHeight="1">
      <c r="A57" s="100" t="s">
        <v>118</v>
      </c>
      <c r="B57" s="96"/>
      <c r="C57" s="96"/>
      <c r="D57" s="96">
        <f>D53-D56</f>
        <v>2501.4199999999983</v>
      </c>
      <c r="E57" s="7" t="s">
        <v>119</v>
      </c>
      <c r="F57" s="66"/>
      <c r="G57" s="75"/>
    </row>
    <row r="58" spans="6:7" ht="12.75" customHeight="1">
      <c r="F58" s="99"/>
      <c r="G58" s="75"/>
    </row>
    <row r="59" spans="1:7" ht="12.75" customHeight="1">
      <c r="A59" s="101"/>
      <c r="D59" s="51"/>
      <c r="E59" s="29"/>
      <c r="F59" s="66"/>
      <c r="G59" s="75"/>
    </row>
    <row r="60" spans="5:7" ht="12.75" customHeight="1">
      <c r="E60" s="29"/>
      <c r="F60" s="66"/>
      <c r="G60" s="75"/>
    </row>
    <row r="61" spans="1:7" ht="12.75" customHeight="1">
      <c r="A61" s="7" t="s">
        <v>108</v>
      </c>
      <c r="E61" s="29"/>
      <c r="F61" s="66"/>
      <c r="G61" s="75"/>
    </row>
    <row r="62" spans="1:6" ht="12.75" customHeight="1">
      <c r="A62" s="7" t="s">
        <v>89</v>
      </c>
      <c r="D62" s="48">
        <f>'2016 Estimated Budget'!D9+'2016 Estimated Budget'!D15</f>
        <v>39775</v>
      </c>
      <c r="E62" s="29"/>
      <c r="F62" s="48"/>
    </row>
    <row r="63" spans="1:6" ht="12.75" customHeight="1">
      <c r="A63" s="7" t="s">
        <v>90</v>
      </c>
      <c r="D63" s="48">
        <f>D7+D14</f>
        <v>42665</v>
      </c>
      <c r="E63" s="80"/>
      <c r="F63" s="48"/>
    </row>
    <row r="64" spans="1:6" ht="12.75" customHeight="1">
      <c r="A64" s="30" t="s">
        <v>91</v>
      </c>
      <c r="D64" s="96">
        <f>D63-D62</f>
        <v>2890</v>
      </c>
      <c r="E64" s="29" t="s">
        <v>114</v>
      </c>
      <c r="F64" s="48"/>
    </row>
    <row r="65" spans="5:6" ht="12.75" customHeight="1">
      <c r="E65" s="29"/>
      <c r="F65" s="68"/>
    </row>
    <row r="66" spans="1:6" ht="12.75" customHeight="1">
      <c r="A66" s="30" t="s">
        <v>92</v>
      </c>
      <c r="D66" s="48">
        <f>'2016 Estimated Budget'!D30</f>
        <v>21700</v>
      </c>
      <c r="E66" s="29"/>
      <c r="F66" s="66"/>
    </row>
    <row r="67" spans="1:6" ht="12.75" customHeight="1">
      <c r="A67" s="7" t="s">
        <v>93</v>
      </c>
      <c r="D67" s="48">
        <f>D29</f>
        <v>19400</v>
      </c>
      <c r="E67" s="29"/>
      <c r="F67" s="69"/>
    </row>
    <row r="68" spans="1:6" ht="12.75" customHeight="1">
      <c r="A68" s="30" t="s">
        <v>94</v>
      </c>
      <c r="D68" s="98">
        <f>D66-D67</f>
        <v>2300</v>
      </c>
      <c r="E68" s="29" t="s">
        <v>113</v>
      </c>
      <c r="F68" s="69"/>
    </row>
    <row r="69" spans="4:6" ht="12.75" customHeight="1">
      <c r="D69" s="78"/>
      <c r="E69" s="79"/>
      <c r="F69" s="69"/>
    </row>
    <row r="70" spans="5:6" ht="12.75" customHeight="1">
      <c r="E70" s="29"/>
      <c r="F70" s="69"/>
    </row>
    <row r="71" spans="1:7" ht="12.75" customHeight="1">
      <c r="A71" s="30" t="s">
        <v>95</v>
      </c>
      <c r="D71" s="48">
        <f>'2016 Estimated Budget'!D35</f>
        <v>6200</v>
      </c>
      <c r="E71" s="29"/>
      <c r="F71" s="69"/>
      <c r="G71" s="76"/>
    </row>
    <row r="72" spans="1:6" ht="12.75" customHeight="1">
      <c r="A72" s="7" t="s">
        <v>96</v>
      </c>
      <c r="D72" s="48">
        <f>D44</f>
        <v>6960</v>
      </c>
      <c r="E72" s="29"/>
      <c r="F72" s="69"/>
    </row>
    <row r="73" spans="1:7" ht="12.75" customHeight="1">
      <c r="A73" s="30" t="s">
        <v>97</v>
      </c>
      <c r="D73" s="96">
        <f>D72-D71</f>
        <v>760</v>
      </c>
      <c r="E73" s="29" t="s">
        <v>114</v>
      </c>
      <c r="F73" s="69"/>
      <c r="G73" s="31"/>
    </row>
    <row r="74" ht="12.75" customHeight="1">
      <c r="F74" s="69"/>
    </row>
    <row r="76" spans="5:6" ht="12.75" customHeight="1">
      <c r="E76" s="51"/>
      <c r="F76" s="74"/>
    </row>
    <row r="77" ht="12.75" customHeight="1">
      <c r="C77" s="61"/>
    </row>
    <row r="78" ht="12.75" customHeight="1">
      <c r="B78" s="61"/>
    </row>
    <row r="79" ht="12.75" customHeight="1">
      <c r="B79" s="61"/>
    </row>
    <row r="80" ht="12.75" customHeight="1">
      <c r="B80" s="61"/>
    </row>
    <row r="81" ht="12.75" customHeight="1">
      <c r="B81" s="61"/>
    </row>
    <row r="82" ht="12.75" customHeight="1">
      <c r="B82" s="61"/>
    </row>
    <row r="83" ht="12.75" customHeight="1">
      <c r="B83" s="61"/>
    </row>
    <row r="84" ht="12.75" customHeight="1">
      <c r="B84" s="61"/>
    </row>
    <row r="85" ht="12.75" customHeight="1">
      <c r="B85" s="61"/>
    </row>
    <row r="86" ht="12.75" customHeight="1">
      <c r="B86" s="61"/>
    </row>
    <row r="87" ht="12.75" customHeight="1">
      <c r="B87" s="61"/>
    </row>
    <row r="89" ht="12.75" customHeight="1">
      <c r="C89" s="61"/>
    </row>
  </sheetData>
  <sheetProtection/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0"/>
  <sheetViews>
    <sheetView zoomScalePageLayoutView="0" workbookViewId="0" topLeftCell="A1">
      <selection activeCell="A33" sqref="A2:A33"/>
    </sheetView>
  </sheetViews>
  <sheetFormatPr defaultColWidth="9.140625" defaultRowHeight="12.75"/>
  <cols>
    <col min="1" max="1" width="34.421875" style="91" customWidth="1"/>
  </cols>
  <sheetData>
    <row r="1" ht="18">
      <c r="A1" s="81"/>
    </row>
    <row r="2" ht="15">
      <c r="A2" s="90" t="s">
        <v>109</v>
      </c>
    </row>
    <row r="3" ht="15">
      <c r="A3" s="83"/>
    </row>
    <row r="4" ht="14.25">
      <c r="A4" s="84" t="s">
        <v>5</v>
      </c>
    </row>
    <row r="5" ht="14.25">
      <c r="A5" s="82" t="s">
        <v>6</v>
      </c>
    </row>
    <row r="6" ht="14.25">
      <c r="A6" s="84" t="s">
        <v>7</v>
      </c>
    </row>
    <row r="7" ht="14.25">
      <c r="A7" s="82" t="s">
        <v>8</v>
      </c>
    </row>
    <row r="8" ht="12.75">
      <c r="A8" s="89" t="s">
        <v>11</v>
      </c>
    </row>
    <row r="10" ht="12.75">
      <c r="A10" s="86" t="s">
        <v>17</v>
      </c>
    </row>
    <row r="11" ht="14.25">
      <c r="A11" s="84" t="s">
        <v>18</v>
      </c>
    </row>
    <row r="12" ht="14.25">
      <c r="A12" s="84" t="s">
        <v>19</v>
      </c>
    </row>
    <row r="13" ht="14.25">
      <c r="A13" s="87" t="s">
        <v>20</v>
      </c>
    </row>
    <row r="14" ht="14.25">
      <c r="A14" s="87" t="s">
        <v>21</v>
      </c>
    </row>
    <row r="15" ht="14.25">
      <c r="A15" s="88" t="s">
        <v>22</v>
      </c>
    </row>
    <row r="16" ht="14.25">
      <c r="A16" s="87" t="s">
        <v>23</v>
      </c>
    </row>
    <row r="17" ht="14.25">
      <c r="A17" s="84" t="s">
        <v>24</v>
      </c>
    </row>
    <row r="18" ht="14.25">
      <c r="A18" s="84" t="s">
        <v>25</v>
      </c>
    </row>
    <row r="19" ht="14.25">
      <c r="A19" s="84" t="s">
        <v>26</v>
      </c>
    </row>
    <row r="20" ht="12.75">
      <c r="A20" s="89" t="s">
        <v>27</v>
      </c>
    </row>
    <row r="21" ht="12.75">
      <c r="A21" s="89" t="s">
        <v>78</v>
      </c>
    </row>
    <row r="22" ht="14.25">
      <c r="A22" s="84"/>
    </row>
    <row r="23" ht="15">
      <c r="A23" s="83" t="s">
        <v>29</v>
      </c>
    </row>
    <row r="24" ht="14.25">
      <c r="A24" s="84" t="s">
        <v>5</v>
      </c>
    </row>
    <row r="25" ht="14.25">
      <c r="A25" s="84" t="s">
        <v>7</v>
      </c>
    </row>
    <row r="26" ht="14.25">
      <c r="A26" s="84"/>
    </row>
    <row r="28" ht="15">
      <c r="A28" s="90" t="s">
        <v>110</v>
      </c>
    </row>
    <row r="29" ht="12.75">
      <c r="A29" s="89" t="s">
        <v>107</v>
      </c>
    </row>
    <row r="30" ht="14.25">
      <c r="A30" s="82" t="s">
        <v>105</v>
      </c>
    </row>
    <row r="31" ht="12.75">
      <c r="A31" s="89" t="s">
        <v>50</v>
      </c>
    </row>
    <row r="32" ht="14.25">
      <c r="A32" s="82" t="s">
        <v>55</v>
      </c>
    </row>
    <row r="33" ht="14.25">
      <c r="A33" s="82" t="s">
        <v>56</v>
      </c>
    </row>
    <row r="35" ht="15">
      <c r="A35" s="85"/>
    </row>
    <row r="36" ht="15">
      <c r="A36" s="85"/>
    </row>
    <row r="37" ht="14.25">
      <c r="A37" s="84"/>
    </row>
    <row r="38" ht="15">
      <c r="A38" s="90"/>
    </row>
    <row r="39" ht="12.75">
      <c r="A39" s="92"/>
    </row>
    <row r="40" ht="12.75">
      <c r="A40" s="9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Prokrym, Tatiana</dc:creator>
  <cp:keywords/>
  <dc:description/>
  <cp:lastModifiedBy>State of NC</cp:lastModifiedBy>
  <cp:lastPrinted>2015-05-06T20:54:25Z</cp:lastPrinted>
  <dcterms:created xsi:type="dcterms:W3CDTF">2015-03-12T18:31:08Z</dcterms:created>
  <dcterms:modified xsi:type="dcterms:W3CDTF">2016-03-04T01:48:24Z</dcterms:modified>
  <cp:category/>
  <cp:version/>
  <cp:contentType/>
  <cp:contentStatus/>
</cp:coreProperties>
</file>