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4580" windowHeight="10710" tabRatio="888" activeTab="1"/>
  </bookViews>
  <sheets>
    <sheet name="2016 Budget" sheetId="1" r:id="rId1"/>
    <sheet name="2016 Actual Receivables" sheetId="2" r:id="rId2"/>
    <sheet name="Est. Food and Bev" sheetId="3" r:id="rId3"/>
    <sheet name="Suggested Food Menu" sheetId="4" r:id="rId4"/>
    <sheet name="Est. AV Costs" sheetId="5" r:id="rId5"/>
    <sheet name="Supplies" sheetId="6" r:id="rId6"/>
    <sheet name="Line Items" sheetId="7" r:id="rId7"/>
    <sheet name="2016 Actual Payable" sheetId="8" r:id="rId8"/>
    <sheet name="AR Details" sheetId="9" r:id="rId9"/>
    <sheet name="Conference Number Comparisons" sheetId="10" r:id="rId10"/>
    <sheet name="Timeline" sheetId="11" r:id="rId11"/>
  </sheets>
  <definedNames>
    <definedName name="_xlnm.Print_Area" localSheetId="0">'2016 Budget'!$A$1:$E$84</definedName>
  </definedNames>
  <calcPr fullCalcOnLoad="1"/>
</workbook>
</file>

<file path=xl/sharedStrings.xml><?xml version="1.0" encoding="utf-8"?>
<sst xmlns="http://schemas.openxmlformats.org/spreadsheetml/2006/main" count="800" uniqueCount="386">
  <si>
    <t>Budget Summary</t>
  </si>
  <si>
    <t>Projected Receivable for 2016</t>
  </si>
  <si>
    <t>Unit</t>
  </si>
  <si>
    <t>Qty</t>
  </si>
  <si>
    <t>Registration</t>
  </si>
  <si>
    <t>Early</t>
  </si>
  <si>
    <t>Early Full Day (Thurs. Fri)</t>
  </si>
  <si>
    <t>Regular</t>
  </si>
  <si>
    <t>Regular Full Day (Thurs. Fri)</t>
  </si>
  <si>
    <t>Complimentary Registrations</t>
  </si>
  <si>
    <t>Nicole, Susan, Rob (NC Live)</t>
  </si>
  <si>
    <t>Total Registrations</t>
  </si>
  <si>
    <t>Pre-conference Sessions</t>
  </si>
  <si>
    <t>Pre-conference session 1</t>
  </si>
  <si>
    <t>Reports</t>
  </si>
  <si>
    <t>Pre-conference session 2</t>
  </si>
  <si>
    <t>CatMash - Galen</t>
  </si>
  <si>
    <t>Pre-conference session 3</t>
  </si>
  <si>
    <t>SQL - Rogan</t>
  </si>
  <si>
    <t>Sponsorships</t>
  </si>
  <si>
    <t>Platinum</t>
  </si>
  <si>
    <t>Gold</t>
  </si>
  <si>
    <t>Silver</t>
  </si>
  <si>
    <t>Bronze</t>
  </si>
  <si>
    <t xml:space="preserve">Reception </t>
  </si>
  <si>
    <t>Afternoon snack break</t>
  </si>
  <si>
    <t>Breakfast</t>
  </si>
  <si>
    <t>Hackfest</t>
  </si>
  <si>
    <t>Keynote speaker</t>
  </si>
  <si>
    <t>Badges Holders</t>
  </si>
  <si>
    <t>A/V recording (half day)</t>
  </si>
  <si>
    <t>Exhibitors</t>
  </si>
  <si>
    <t>Platinum, Gold &amp; Silver sponsors will also be exhibitors</t>
  </si>
  <si>
    <t>Total Sponsor/Exh</t>
  </si>
  <si>
    <t>TOTAL PROJECTED RECEIVABLES</t>
  </si>
  <si>
    <t>Conference Space</t>
  </si>
  <si>
    <t>Rental Fee</t>
  </si>
  <si>
    <t>included in Hotel Service Multiplier</t>
  </si>
  <si>
    <t>Breakfasts and breaks</t>
  </si>
  <si>
    <t>Reception</t>
  </si>
  <si>
    <t>Food Total</t>
  </si>
  <si>
    <t>(hotel contract is $35,000 min);</t>
  </si>
  <si>
    <t>Service Multiplier</t>
  </si>
  <si>
    <t>Food&amp;Service</t>
  </si>
  <si>
    <t>Promotional</t>
  </si>
  <si>
    <t>Supplies</t>
  </si>
  <si>
    <t>Keynote Speaker</t>
  </si>
  <si>
    <t>Speaker Travel</t>
  </si>
  <si>
    <t>Speaker Meals and Incidentals</t>
  </si>
  <si>
    <t>Speaker honorarium</t>
  </si>
  <si>
    <t>Speaker hotel</t>
  </si>
  <si>
    <t>A/V and Equipment</t>
  </si>
  <si>
    <t>AV TOTAL</t>
  </si>
  <si>
    <t>Std Wireless (included)</t>
  </si>
  <si>
    <t>Expanded Wireless</t>
  </si>
  <si>
    <t>TOTAL AV &amp; WIRELESS</t>
  </si>
  <si>
    <t>Attrition</t>
  </si>
  <si>
    <t>Hotel Room Price</t>
  </si>
  <si>
    <t># Room Nights Short</t>
  </si>
  <si>
    <t>Registration - EventBrite</t>
  </si>
  <si>
    <t>Software Conservancy</t>
  </si>
  <si>
    <t>Misc. fees</t>
  </si>
  <si>
    <t>TOTAL PROJECTED PAYABLES</t>
  </si>
  <si>
    <t>Total Gain / Loss Projected</t>
  </si>
  <si>
    <t>Daily Schedule</t>
  </si>
  <si>
    <t>Monday</t>
  </si>
  <si>
    <t>Tuesday</t>
  </si>
  <si>
    <t>Wednesday</t>
  </si>
  <si>
    <t>Thursday</t>
  </si>
  <si>
    <t>Friday</t>
  </si>
  <si>
    <t>Saturday</t>
  </si>
  <si>
    <t>Totals</t>
  </si>
  <si>
    <t>Pre-conference and Hack-fest</t>
  </si>
  <si>
    <t>Full Day Conference</t>
  </si>
  <si>
    <t>Half Day Conference</t>
  </si>
  <si>
    <t>Coffee/tea</t>
  </si>
  <si>
    <t>Continental Breakfast</t>
  </si>
  <si>
    <t>People</t>
  </si>
  <si>
    <t>Cost/person</t>
  </si>
  <si>
    <t>Coffee/tea/ danish/muffins</t>
  </si>
  <si>
    <t>Pre-conference light breakfast</t>
  </si>
  <si>
    <t>Subtotal</t>
  </si>
  <si>
    <t>Lunch</t>
  </si>
  <si>
    <t>On your own</t>
  </si>
  <si>
    <t>Afternoon Break</t>
  </si>
  <si>
    <t>Averaging cost for Coffee/tea ($2.5), soda/water(2.5)</t>
  </si>
  <si>
    <t>Standard pm break</t>
  </si>
  <si>
    <t>pre-conference (soft drinks/pretzels)</t>
  </si>
  <si>
    <t>Addl drinks</t>
  </si>
  <si>
    <t>No Reception</t>
  </si>
  <si>
    <t>GA PINES Bday Party</t>
  </si>
  <si>
    <t>Food Total (non-reception)</t>
  </si>
  <si>
    <t>3 cold/5 hot hors D'oeuvre pkg</t>
  </si>
  <si>
    <t>3 cold/4 hot hors D'oeuvre pkg</t>
  </si>
  <si>
    <t>hors D'oeuvre cost per person</t>
  </si>
  <si>
    <t>hors D'oeuvre enhancement</t>
  </si>
  <si>
    <t>Drink tickets cost per person</t>
  </si>
  <si>
    <t>Total</t>
  </si>
  <si>
    <t>Total:</t>
  </si>
  <si>
    <t>AV Costs 2016</t>
  </si>
  <si>
    <t>Based on wireless experience at previous EG conferences, and assuming that attendance stays at roughly the same level, 7 Mbps would be a reasonable level to ask for, and 4 Mbps would be a bare minimum.</t>
  </si>
  <si>
    <t>20-apr-2016 pre-conference WED</t>
  </si>
  <si>
    <t>All rooms:</t>
  </si>
  <si>
    <t>As far as calculating things go - I'd estimate about 2 devices per attendee, 100 Kbps per techie and 20-40 per non-techie, based on figures from here: http://www.nonblocking.io/2011/05/how-to-make-wifi-work-at-tech.html.</t>
  </si>
  <si>
    <t>Wireless Internet Access</t>
  </si>
  <si>
    <t>Item Description</t>
  </si>
  <si>
    <t>Rate</t>
  </si>
  <si>
    <t>Power Strips</t>
  </si>
  <si>
    <t>White Boards  3x4</t>
  </si>
  <si>
    <t>Equipment  Subtotal</t>
  </si>
  <si>
    <t>Governors I Subtotal:</t>
  </si>
  <si>
    <t>1   7.5' x 10 LCD Projector Screen Pkg:</t>
  </si>
  <si>
    <t>7.5'x10' screen</t>
  </si>
  <si>
    <t xml:space="preserve">4000 Lumen Projector </t>
  </si>
  <si>
    <t>Skirted AV cart</t>
  </si>
  <si>
    <t>A/C Power Cable</t>
  </si>
  <si>
    <t>Power strip</t>
  </si>
  <si>
    <t>Pro-wired microphone</t>
  </si>
  <si>
    <t>Lavaliere Microphone</t>
  </si>
  <si>
    <t>Podium</t>
  </si>
  <si>
    <t>House Sound Patch Fee</t>
  </si>
  <si>
    <t>PC Audio Patch</t>
  </si>
  <si>
    <t>Laptop</t>
  </si>
  <si>
    <t>Sales/tax</t>
  </si>
  <si>
    <t>Willow Oak  subtotal</t>
  </si>
  <si>
    <t>Capital Room  subtotal</t>
  </si>
  <si>
    <t>DAY TOTAL:</t>
  </si>
  <si>
    <t>21-apr-2016 THURS</t>
  </si>
  <si>
    <t>OAK FOREST BALLROOM (general assembly / Breakout Room 1)</t>
  </si>
  <si>
    <t>9'x12' LCD Projector Screen Pkg:</t>
  </si>
  <si>
    <t>9'x12'' screen</t>
  </si>
  <si>
    <t>Podium Light</t>
  </si>
  <si>
    <t>House Sound Patch</t>
  </si>
  <si>
    <t>Oak Forest Ballroom Subtotal:</t>
  </si>
  <si>
    <t>GOVERNORS I (Breakout Room 2)</t>
  </si>
  <si>
    <t>Governors 1  subtotal</t>
  </si>
  <si>
    <t>Capital room  subtotal</t>
  </si>
  <si>
    <t>DAY TOTAL</t>
  </si>
  <si>
    <t>22-apr-2016 FRIDAY</t>
  </si>
  <si>
    <t>GOVERNORS I (Breakout Room 1)</t>
  </si>
  <si>
    <t>23-apr-2016 SATURDAY</t>
  </si>
  <si>
    <t>Recordings (2.5 days)</t>
  </si>
  <si>
    <t>Basic Camcorder (Pro-Sumer) with Tripod, Power Supply</t>
  </si>
  <si>
    <t>Basic Podium Lighting Package</t>
  </si>
  <si>
    <t>Mini-DV Tape Media</t>
  </si>
  <si>
    <t>Camera Operator ($75/hr for 20 hours)</t>
  </si>
  <si>
    <t>Other misc. equipment</t>
  </si>
  <si>
    <t>Easels all rooms all days (6/day *4)</t>
  </si>
  <si>
    <t>Setup (Wed - Friday: 1 tech/12 hours/3 days at $55 per 4 hours)</t>
  </si>
  <si>
    <t>Setup (Saturday)</t>
  </si>
  <si>
    <t>Total AV Estimate</t>
  </si>
  <si>
    <t>Av and misc equipment</t>
  </si>
  <si>
    <t>10% Discount</t>
  </si>
  <si>
    <t>Supplies 2016</t>
  </si>
  <si>
    <t>Supply</t>
  </si>
  <si>
    <t>Per Piece Price</t>
  </si>
  <si>
    <t>Quantity</t>
  </si>
  <si>
    <t>Notes</t>
  </si>
  <si>
    <t>Lanyards</t>
  </si>
  <si>
    <t>EOB provided</t>
  </si>
  <si>
    <t>Badges/Holders</t>
  </si>
  <si>
    <t>Name Badge Inserts (300)</t>
  </si>
  <si>
    <t>Tickets (2000)</t>
  </si>
  <si>
    <t>Programs</t>
  </si>
  <si>
    <t>Speaker/planning committee gifts</t>
  </si>
  <si>
    <t>Giveaways</t>
  </si>
  <si>
    <t>Keynote speaker gift</t>
  </si>
  <si>
    <t>Posters</t>
  </si>
  <si>
    <t>Totebags</t>
  </si>
  <si>
    <t>Early Full</t>
  </si>
  <si>
    <t>Early One Day (Thurs. Fri.)</t>
  </si>
  <si>
    <t>Regular One Day (Thurs. Fri)</t>
  </si>
  <si>
    <t>total pre-conference</t>
  </si>
  <si>
    <t>Pre-conference session 1: Reports</t>
  </si>
  <si>
    <t>Pre-conference session 2 Mashcat</t>
  </si>
  <si>
    <t>Pre-conference session 3 SQL</t>
  </si>
  <si>
    <t>Equinox</t>
  </si>
  <si>
    <t>Emerald</t>
  </si>
  <si>
    <t>PaILS/ SPARKS</t>
  </si>
  <si>
    <t>BiblioCommons</t>
  </si>
  <si>
    <t>Midwest Tape</t>
  </si>
  <si>
    <t>Emerald Data</t>
  </si>
  <si>
    <t>Biblioteca</t>
  </si>
  <si>
    <t>Badge Holders</t>
  </si>
  <si>
    <t>Overdrive</t>
  </si>
  <si>
    <t>A/V recording</t>
  </si>
  <si>
    <t>BC Cooperative/Sitka</t>
  </si>
  <si>
    <t>Itiva</t>
  </si>
  <si>
    <t>MassLNC</t>
  </si>
  <si>
    <t>extra registration for 2nd person</t>
  </si>
  <si>
    <t>Brodart</t>
  </si>
  <si>
    <t>EBSCO</t>
  </si>
  <si>
    <t>Ingram</t>
  </si>
  <si>
    <t>GOAL:</t>
  </si>
  <si>
    <t>Estimated Total Receivables</t>
  </si>
  <si>
    <t>Actual Receivables</t>
  </si>
  <si>
    <t>Estimated Registrations</t>
  </si>
  <si>
    <t>Actual Registrations</t>
  </si>
  <si>
    <t>Receivable Registration Difference</t>
  </si>
  <si>
    <t>Estimated Sponsorships</t>
  </si>
  <si>
    <t>Actual Sponsorships</t>
  </si>
  <si>
    <t>Receivalble Sponsorship Difference</t>
  </si>
  <si>
    <t>Estimated Exhibitors</t>
  </si>
  <si>
    <t>Actual Exhibibors</t>
  </si>
  <si>
    <t>Receivalble Exhibitors Difference</t>
  </si>
  <si>
    <t>Backstage</t>
  </si>
  <si>
    <t>Recorded Books</t>
  </si>
  <si>
    <t>STAT Courier</t>
  </si>
  <si>
    <t>Unique</t>
  </si>
  <si>
    <t>ACTUAL Payables 2016</t>
  </si>
  <si>
    <t>Setup Fee</t>
  </si>
  <si>
    <t>Food &amp; Bev &amp; Receiption</t>
  </si>
  <si>
    <t>All other</t>
  </si>
  <si>
    <t>Signs</t>
  </si>
  <si>
    <t>Badge Ribbons</t>
  </si>
  <si>
    <t>Logo Design</t>
  </si>
  <si>
    <t>Speaker</t>
  </si>
  <si>
    <t>Keynote</t>
  </si>
  <si>
    <t>A/V</t>
  </si>
  <si>
    <t>Wireless (7 Mbps)</t>
  </si>
  <si>
    <t>Recording</t>
  </si>
  <si>
    <t>full day</t>
  </si>
  <si>
    <t>half day</t>
  </si>
  <si>
    <t>Hotel Service Multiplier</t>
  </si>
  <si>
    <t>OVERALL EXPENSE TOTAL</t>
  </si>
  <si>
    <t>Credit card fees (2.9% +$.30)</t>
  </si>
  <si>
    <t>Total of Paypal &amp; Google CheckoutTransactions</t>
  </si>
  <si>
    <t>Number of Paypal &amp; Google Checkout Transactions</t>
  </si>
  <si>
    <t>Total Paypal Fees</t>
  </si>
  <si>
    <t>Eventbrite fees</t>
  </si>
  <si>
    <t>Evergreen 2014 - Timeline (Tasks highlighted in red are completed)</t>
  </si>
  <si>
    <t>Target Date</t>
  </si>
  <si>
    <t>Responsible Person</t>
  </si>
  <si>
    <t>Date Completed</t>
  </si>
  <si>
    <t>Division of labor discussed - webwork/registration, local arrangements, social activities, programming, sponsorships</t>
  </si>
  <si>
    <t>All</t>
  </si>
  <si>
    <t>Sponsor List Selected</t>
  </si>
  <si>
    <t>Pre-Planning Survey</t>
  </si>
  <si>
    <t>Programming</t>
  </si>
  <si>
    <t>Website Live</t>
  </si>
  <si>
    <t>Webwork/Reg.</t>
  </si>
  <si>
    <t>Facebook fan page, conference Twitter acct.</t>
  </si>
  <si>
    <t>Registration set up (EBrite)</t>
  </si>
  <si>
    <t>Keynote Speakers selected and notified</t>
  </si>
  <si>
    <t>Exhibitor packets sent to past and new exhibitors</t>
  </si>
  <si>
    <t>Sponsorship packets sent to possible sponsors</t>
  </si>
  <si>
    <t>Call for conference program proposals</t>
  </si>
  <si>
    <t>Program Designer contacted</t>
  </si>
  <si>
    <t>Amy</t>
  </si>
  <si>
    <t>Website updated with fun activities</t>
  </si>
  <si>
    <t>Social, Webwork</t>
  </si>
  <si>
    <t>Presentation proposals due</t>
  </si>
  <si>
    <t>Program proposals on wiki</t>
  </si>
  <si>
    <t>Program proposals feedback ends</t>
  </si>
  <si>
    <t>Program sessions selected and scheduled</t>
  </si>
  <si>
    <t>Tap moderators for hackfests</t>
  </si>
  <si>
    <t>Started</t>
  </si>
  <si>
    <t>Website updated with final program schedule</t>
  </si>
  <si>
    <t>Early bird registration closes</t>
  </si>
  <si>
    <t>All details concerning the conference due to venue.</t>
  </si>
  <si>
    <t>TBD</t>
  </si>
  <si>
    <t>Local Arrangements</t>
  </si>
  <si>
    <t>Deadline for speakers' PowerPoints</t>
  </si>
  <si>
    <t>Program delivered</t>
  </si>
  <si>
    <t>Registration closes - (though allowed registration online and onsite through end of conference)</t>
  </si>
  <si>
    <t>Final information sent to exhibitors</t>
  </si>
  <si>
    <t>Swag ordered</t>
  </si>
  <si>
    <t>Badges ordered</t>
  </si>
  <si>
    <t>Attendee list finalized and printed</t>
  </si>
  <si>
    <t>Badges printed and alphabetized</t>
  </si>
  <si>
    <t>Registration supplies delivered to the hotel</t>
  </si>
  <si>
    <t>Numbers to hotel</t>
  </si>
  <si>
    <t>All materials to venue by ????. Swag, handouts, reg. matls,</t>
  </si>
  <si>
    <t>On-site committee meeting</t>
  </si>
  <si>
    <t>Registration opens</t>
  </si>
  <si>
    <t>Exhibitor setup</t>
  </si>
  <si>
    <t>Conference starts</t>
  </si>
  <si>
    <t>Wrap-up Meeting</t>
  </si>
  <si>
    <t>• Review survey results</t>
  </si>
  <si>
    <t>mid-April 2014</t>
  </si>
  <si>
    <t>Conference Participant Numbers</t>
  </si>
  <si>
    <t>Budgeted</t>
  </si>
  <si>
    <t>Actual</t>
  </si>
  <si>
    <t>Room #s</t>
  </si>
  <si>
    <t>Attrition (80%)</t>
  </si>
  <si>
    <t>IN</t>
  </si>
  <si>
    <t>Sitka</t>
  </si>
  <si>
    <t>Boston</t>
  </si>
  <si>
    <t>Hood River</t>
  </si>
  <si>
    <t>$220 ticket - $11</t>
  </si>
  <si>
    <t>$250 ticket - $11.5</t>
  </si>
  <si>
    <t>$55 ticket - $3.75</t>
  </si>
  <si>
    <t>$70 ticket - $4.50</t>
  </si>
  <si>
    <t>$110 ticket - $6.50</t>
  </si>
  <si>
    <t>$125 ticket - $7.25</t>
  </si>
  <si>
    <t>Rooms:</t>
  </si>
  <si>
    <t>Date</t>
  </si>
  <si>
    <t>booked</t>
  </si>
  <si>
    <t>available</t>
  </si>
  <si>
    <t>TOTAL Receivables Difference</t>
  </si>
  <si>
    <t>Oak Forest BALLROOM (breakfast)</t>
  </si>
  <si>
    <t>Hannover BALLROOM (reception)</t>
  </si>
  <si>
    <t>Oak Forest (Breakout room 3)</t>
  </si>
  <si>
    <t>included in food total below</t>
  </si>
  <si>
    <t>State Corrections; in-house</t>
  </si>
  <si>
    <t>Band</t>
  </si>
  <si>
    <t>Projected Payables for 2016</t>
  </si>
  <si>
    <t>Catering</t>
  </si>
  <si>
    <t>Estimated:</t>
  </si>
  <si>
    <t>DETAILS:</t>
  </si>
  <si>
    <t>Receivables</t>
  </si>
  <si>
    <t>Payables for 2016</t>
  </si>
  <si>
    <t>Cake</t>
  </si>
  <si>
    <t>Estimated Payables</t>
  </si>
  <si>
    <t>Badges Holders and ribbons</t>
  </si>
  <si>
    <t>Actual Receivables over Estimated Payables</t>
  </si>
  <si>
    <t>(over original estimate)</t>
  </si>
  <si>
    <t>(under original estimate)</t>
  </si>
  <si>
    <t xml:space="preserve">Catering Evergreen Conference  </t>
  </si>
  <si>
    <t>Sheraton Raleigh</t>
  </si>
  <si>
    <t>April 20-23, 2016</t>
  </si>
  <si>
    <t>Day</t>
  </si>
  <si>
    <t>Meal</t>
  </si>
  <si>
    <t>Time</t>
  </si>
  <si>
    <t>Location</t>
  </si>
  <si>
    <t>Attendees</t>
  </si>
  <si>
    <t>Catering choice</t>
  </si>
  <si>
    <t xml:space="preserve"> </t>
  </si>
  <si>
    <t>Cost</t>
  </si>
  <si>
    <t xml:space="preserve">Wed 4/20 </t>
  </si>
  <si>
    <t>8:00-9:00am</t>
  </si>
  <si>
    <t>Oak Forest</t>
  </si>
  <si>
    <t>Continental</t>
  </si>
  <si>
    <t xml:space="preserve">Thurs 4/21 </t>
  </si>
  <si>
    <t>7:30-9:00am</t>
  </si>
  <si>
    <t>Capital Buffet</t>
  </si>
  <si>
    <t>3:15-4:15pm</t>
  </si>
  <si>
    <t>Mezzanine near vendors</t>
  </si>
  <si>
    <t>Achieve</t>
  </si>
  <si>
    <t>6:30-8:00pm</t>
  </si>
  <si>
    <t>Hannover</t>
  </si>
  <si>
    <t>3 cold/4 hot</t>
  </si>
  <si>
    <t>3 cold:</t>
  </si>
  <si>
    <t>Chicken salad sliders</t>
  </si>
  <si>
    <t>Antipasti display</t>
  </si>
  <si>
    <t>Fresh Fruit</t>
  </si>
  <si>
    <t>4 hot:</t>
  </si>
  <si>
    <t>Spinach Artichoke dip</t>
  </si>
  <si>
    <t>Potstickers</t>
  </si>
  <si>
    <t>Chicken satay</t>
  </si>
  <si>
    <t>Quiche</t>
  </si>
  <si>
    <t>Open Bar 2 hours</t>
  </si>
  <si>
    <t>Sweet treats asst</t>
  </si>
  <si>
    <t>including lemon bars</t>
  </si>
  <si>
    <t xml:space="preserve">brownies, </t>
  </si>
  <si>
    <t>chocolate strawberries, etc.</t>
  </si>
  <si>
    <t xml:space="preserve">Fri 4/22 </t>
  </si>
  <si>
    <t xml:space="preserve">Break </t>
  </si>
  <si>
    <t>4:15-4:45pm</t>
  </si>
  <si>
    <t>Midday Refresh</t>
  </si>
  <si>
    <t xml:space="preserve">Sat 4/23 </t>
  </si>
  <si>
    <t>TOTAL</t>
  </si>
  <si>
    <t>multiplier</t>
  </si>
  <si>
    <t xml:space="preserve">         x 1.23</t>
  </si>
  <si>
    <t>WILLOW OAK (MashCat)</t>
  </si>
  <si>
    <t>Hannover III (Hackfest)</t>
  </si>
  <si>
    <t xml:space="preserve">Sales/tax </t>
  </si>
  <si>
    <t>Governors - (Reports and then SQL for Humans)</t>
  </si>
  <si>
    <t>Hannover III (Breakout room 3)</t>
  </si>
  <si>
    <t>Hannover III (Breakout room 2)</t>
  </si>
  <si>
    <t>extra power strips each room add 10)</t>
  </si>
  <si>
    <t>A</t>
  </si>
  <si>
    <t>Ribbons</t>
  </si>
  <si>
    <t>Friday only</t>
  </si>
  <si>
    <t>thurs only</t>
  </si>
  <si>
    <t>full conference: early and reg</t>
  </si>
  <si>
    <t>Headcounts By Type and Day</t>
  </si>
  <si>
    <t>Free Registrations</t>
  </si>
  <si>
    <t>Supplies/ Incidentals</t>
  </si>
  <si>
    <t>Totals By Day</t>
  </si>
  <si>
    <t>Price</t>
  </si>
  <si>
    <t>Paid Regs</t>
  </si>
  <si>
    <t>TOTAL Regs $</t>
  </si>
  <si>
    <t>Total Sponsorships/Exhibits</t>
  </si>
  <si>
    <t>Total Actual Receivables</t>
  </si>
  <si>
    <t>Actual Receivables for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</si>
</sst>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\ ;&quot;$&quot;\(#,##0.00\)"/>
    <numFmt numFmtId="166" formatCode="d\-mmm;@"/>
    <numFmt numFmtId="167" formatCode="&quot;$&quot;#,##0"/>
    <numFmt numFmtId="168" formatCode="&quot;$&quot;#,##0.00"/>
    <numFmt numFmtId="169" formatCode="0.0%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&quot;$&quot;#,##0.000000_);\(&quot;$&quot;#,##0.000000\)"/>
    <numFmt numFmtId="179" formatCode="_(* #,##0.0000_);_(* \(#,##0.0000\);_(* &quot;-&quot;??_);_(@_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63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>
        <color indexed="22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24" fillId="6" borderId="1" applyNumberFormat="0" applyAlignment="0" applyProtection="0"/>
    <xf numFmtId="0" fontId="39" fillId="20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1" applyNumberFormat="0" applyAlignment="0" applyProtection="0"/>
    <xf numFmtId="0" fontId="21" fillId="0" borderId="6" applyNumberFormat="0" applyFill="0" applyAlignment="0" applyProtection="0"/>
    <xf numFmtId="0" fontId="31" fillId="21" borderId="0" applyNumberFormat="0" applyBorder="0" applyAlignment="0" applyProtection="0"/>
    <xf numFmtId="0" fontId="5" fillId="22" borderId="7" applyNumberFormat="0" applyFont="0" applyAlignment="0" applyProtection="0"/>
    <xf numFmtId="0" fontId="45" fillId="6" borderId="8" applyNumberFormat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5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23" borderId="10" xfId="0" applyFont="1" applyFill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6" borderId="10" xfId="0" applyFont="1" applyFill="1" applyBorder="1" applyAlignment="1">
      <alignment horizontal="left" vertical="top"/>
    </xf>
    <xf numFmtId="168" fontId="2" fillId="0" borderId="10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0" fontId="2" fillId="0" borderId="10" xfId="0" applyNumberFormat="1" applyFont="1" applyBorder="1" applyAlignment="1">
      <alignment horizontal="left" vertical="top"/>
    </xf>
    <xf numFmtId="164" fontId="2" fillId="0" borderId="13" xfId="0" applyNumberFormat="1" applyFont="1" applyBorder="1" applyAlignment="1">
      <alignment horizontal="left" vertical="top"/>
    </xf>
    <xf numFmtId="165" fontId="2" fillId="0" borderId="14" xfId="0" applyNumberFormat="1" applyFont="1" applyBorder="1" applyAlignment="1">
      <alignment horizontal="left" vertical="top"/>
    </xf>
    <xf numFmtId="166" fontId="9" fillId="0" borderId="10" xfId="0" applyNumberFormat="1" applyFont="1" applyBorder="1" applyAlignment="1">
      <alignment horizontal="left" vertical="top"/>
    </xf>
    <xf numFmtId="165" fontId="9" fillId="0" borderId="10" xfId="0" applyNumberFormat="1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9" fontId="9" fillId="0" borderId="10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24" borderId="0" xfId="0" applyFill="1" applyAlignment="1">
      <alignment wrapText="1"/>
    </xf>
    <xf numFmtId="0" fontId="2" fillId="6" borderId="10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67" fontId="5" fillId="0" borderId="10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68" fontId="5" fillId="0" borderId="19" xfId="0" applyNumberFormat="1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168" fontId="2" fillId="0" borderId="18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/>
    </xf>
    <xf numFmtId="165" fontId="2" fillId="6" borderId="14" xfId="0" applyNumberFormat="1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69" fontId="9" fillId="0" borderId="10" xfId="0" applyNumberFormat="1" applyFont="1" applyBorder="1" applyAlignment="1">
      <alignment horizontal="left" vertical="top"/>
    </xf>
    <xf numFmtId="4" fontId="5" fillId="0" borderId="15" xfId="0" applyNumberFormat="1" applyFont="1" applyBorder="1" applyAlignment="1">
      <alignment horizontal="left" vertical="top" wrapText="1"/>
    </xf>
    <xf numFmtId="37" fontId="2" fillId="0" borderId="10" xfId="0" applyNumberFormat="1" applyFont="1" applyBorder="1" applyAlignment="1">
      <alignment horizontal="left" vertical="top"/>
    </xf>
    <xf numFmtId="0" fontId="2" fillId="6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68" fontId="5" fillId="0" borderId="0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8" fontId="5" fillId="4" borderId="19" xfId="0" applyNumberFormat="1" applyFont="1" applyFill="1" applyBorder="1" applyAlignment="1">
      <alignment horizontal="left" vertical="top" wrapText="1"/>
    </xf>
    <xf numFmtId="168" fontId="5" fillId="4" borderId="19" xfId="0" applyNumberFormat="1" applyFont="1" applyFill="1" applyBorder="1" applyAlignment="1">
      <alignment horizontal="left" vertical="top" wrapText="1"/>
    </xf>
    <xf numFmtId="168" fontId="2" fillId="4" borderId="19" xfId="0" applyNumberFormat="1" applyFont="1" applyFill="1" applyBorder="1" applyAlignment="1">
      <alignment horizontal="left" vertical="top"/>
    </xf>
    <xf numFmtId="168" fontId="5" fillId="0" borderId="16" xfId="0" applyNumberFormat="1" applyFont="1" applyBorder="1" applyAlignment="1">
      <alignment horizontal="left" vertical="top" wrapText="1"/>
    </xf>
    <xf numFmtId="168" fontId="5" fillId="0" borderId="0" xfId="0" applyNumberFormat="1" applyFont="1" applyAlignment="1">
      <alignment horizontal="left" wrapText="1"/>
    </xf>
    <xf numFmtId="168" fontId="5" fillId="0" borderId="0" xfId="0" applyNumberFormat="1" applyFont="1" applyAlignment="1">
      <alignment wrapText="1"/>
    </xf>
    <xf numFmtId="168" fontId="0" fillId="0" borderId="0" xfId="0" applyNumberFormat="1" applyAlignment="1">
      <alignment wrapText="1"/>
    </xf>
    <xf numFmtId="0" fontId="2" fillId="6" borderId="15" xfId="0" applyFont="1" applyFill="1" applyBorder="1" applyAlignment="1">
      <alignment horizontal="center" vertical="top" wrapText="1"/>
    </xf>
    <xf numFmtId="168" fontId="7" fillId="24" borderId="13" xfId="0" applyNumberFormat="1" applyFont="1" applyFill="1" applyBorder="1" applyAlignment="1">
      <alignment horizontal="center" vertical="top"/>
    </xf>
    <xf numFmtId="168" fontId="5" fillId="4" borderId="19" xfId="0" applyNumberFormat="1" applyFont="1" applyFill="1" applyBorder="1" applyAlignment="1">
      <alignment horizontal="left" vertical="top" wrapText="1"/>
    </xf>
    <xf numFmtId="168" fontId="2" fillId="4" borderId="13" xfId="0" applyNumberFormat="1" applyFont="1" applyFill="1" applyBorder="1" applyAlignment="1">
      <alignment horizontal="center" vertical="top" wrapText="1"/>
    </xf>
    <xf numFmtId="168" fontId="2" fillId="4" borderId="19" xfId="0" applyNumberFormat="1" applyFont="1" applyFill="1" applyBorder="1" applyAlignment="1">
      <alignment horizontal="left" vertical="top"/>
    </xf>
    <xf numFmtId="168" fontId="2" fillId="4" borderId="19" xfId="0" applyNumberFormat="1" applyFont="1" applyFill="1" applyBorder="1" applyAlignment="1">
      <alignment horizontal="left" vertical="top"/>
    </xf>
    <xf numFmtId="168" fontId="2" fillId="4" borderId="13" xfId="0" applyNumberFormat="1" applyFont="1" applyFill="1" applyBorder="1" applyAlignment="1">
      <alignment horizontal="left" vertical="top"/>
    </xf>
    <xf numFmtId="168" fontId="2" fillId="4" borderId="19" xfId="0" applyNumberFormat="1" applyFont="1" applyFill="1" applyBorder="1" applyAlignment="1">
      <alignment horizontal="left" vertical="top"/>
    </xf>
    <xf numFmtId="168" fontId="2" fillId="4" borderId="14" xfId="0" applyNumberFormat="1" applyFont="1" applyFill="1" applyBorder="1" applyAlignment="1">
      <alignment horizontal="left" vertical="top"/>
    </xf>
    <xf numFmtId="168" fontId="5" fillId="4" borderId="19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4" borderId="23" xfId="0" applyFont="1" applyFill="1" applyBorder="1" applyAlignment="1">
      <alignment horizontal="left" vertical="top"/>
    </xf>
    <xf numFmtId="165" fontId="2" fillId="4" borderId="23" xfId="0" applyNumberFormat="1" applyFont="1" applyFill="1" applyBorder="1" applyAlignment="1">
      <alignment horizontal="left" vertical="top"/>
    </xf>
    <xf numFmtId="168" fontId="2" fillId="4" borderId="22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5" fontId="2" fillId="25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 wrapText="1"/>
    </xf>
    <xf numFmtId="0" fontId="2" fillId="9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5" fontId="9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168" fontId="4" fillId="0" borderId="0" xfId="0" applyNumberFormat="1" applyFont="1" applyAlignment="1">
      <alignment horizontal="left" vertical="top" wrapText="1"/>
    </xf>
    <xf numFmtId="168" fontId="5" fillId="0" borderId="0" xfId="44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3" fillId="0" borderId="24" xfId="0" applyFont="1" applyBorder="1" applyAlignment="1">
      <alignment horizontal="center" vertical="top" wrapText="1"/>
    </xf>
    <xf numFmtId="0" fontId="4" fillId="26" borderId="25" xfId="0" applyFont="1" applyFill="1" applyBorder="1" applyAlignment="1">
      <alignment horizontal="left" vertical="top" wrapText="1"/>
    </xf>
    <xf numFmtId="0" fontId="5" fillId="26" borderId="25" xfId="0" applyFont="1" applyFill="1" applyBorder="1" applyAlignment="1">
      <alignment vertical="top" wrapText="1"/>
    </xf>
    <xf numFmtId="0" fontId="2" fillId="26" borderId="25" xfId="0" applyFont="1" applyFill="1" applyBorder="1" applyAlignment="1">
      <alignment horizontal="left" vertical="top" wrapText="1"/>
    </xf>
    <xf numFmtId="14" fontId="5" fillId="26" borderId="25" xfId="0" applyNumberFormat="1" applyFont="1" applyFill="1" applyBorder="1" applyAlignment="1">
      <alignment horizontal="right" vertical="top" wrapText="1"/>
    </xf>
    <xf numFmtId="0" fontId="5" fillId="26" borderId="25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left" vertical="top" wrapText="1"/>
    </xf>
    <xf numFmtId="14" fontId="5" fillId="7" borderId="25" xfId="0" applyNumberFormat="1" applyFont="1" applyFill="1" applyBorder="1" applyAlignment="1">
      <alignment horizontal="right" vertical="top" wrapText="1"/>
    </xf>
    <xf numFmtId="0" fontId="5" fillId="7" borderId="25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4" fontId="5" fillId="2" borderId="25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2" fillId="2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12" borderId="0" xfId="0" applyFont="1" applyFill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0" fillId="0" borderId="0" xfId="44" applyNumberFormat="1" applyFont="1" applyAlignment="1">
      <alignment horizontal="left" vertical="top" wrapText="1"/>
    </xf>
    <xf numFmtId="0" fontId="0" fillId="6" borderId="0" xfId="44" applyNumberFormat="1" applyFont="1" applyFill="1" applyAlignment="1">
      <alignment horizontal="left" vertical="top" wrapText="1"/>
    </xf>
    <xf numFmtId="0" fontId="4" fillId="0" borderId="0" xfId="44" applyNumberFormat="1" applyFont="1" applyAlignment="1">
      <alignment horizontal="left" vertical="top" wrapText="1"/>
    </xf>
    <xf numFmtId="0" fontId="0" fillId="12" borderId="0" xfId="0" applyFill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12" borderId="0" xfId="0" applyFont="1" applyFill="1" applyAlignment="1">
      <alignment horizontal="left" vertical="top" wrapText="1"/>
    </xf>
    <xf numFmtId="0" fontId="0" fillId="12" borderId="0" xfId="44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4" fillId="7" borderId="0" xfId="44" applyNumberFormat="1" applyFont="1" applyFill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14" fillId="2" borderId="0" xfId="0" applyFont="1" applyFill="1" applyAlignment="1">
      <alignment horizontal="left" vertical="top" wrapText="1"/>
    </xf>
    <xf numFmtId="6" fontId="0" fillId="0" borderId="0" xfId="0" applyNumberFormat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4" fontId="4" fillId="7" borderId="0" xfId="0" applyNumberFormat="1" applyFont="1" applyFill="1" applyAlignment="1">
      <alignment horizontal="left" vertical="top" wrapText="1"/>
    </xf>
    <xf numFmtId="0" fontId="4" fillId="7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6" fontId="9" fillId="0" borderId="10" xfId="0" applyNumberFormat="1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0" fontId="2" fillId="6" borderId="21" xfId="0" applyFont="1" applyFill="1" applyBorder="1" applyAlignment="1">
      <alignment horizontal="left" vertical="top"/>
    </xf>
    <xf numFmtId="170" fontId="2" fillId="0" borderId="10" xfId="0" applyNumberFormat="1" applyFont="1" applyBorder="1" applyAlignment="1">
      <alignment horizontal="left" vertical="top"/>
    </xf>
    <xf numFmtId="170" fontId="2" fillId="0" borderId="10" xfId="0" applyNumberFormat="1" applyFont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68" fontId="2" fillId="0" borderId="10" xfId="0" applyNumberFormat="1" applyFont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8" fillId="6" borderId="10" xfId="0" applyFont="1" applyFill="1" applyBorder="1" applyAlignment="1">
      <alignment horizontal="left" vertical="top"/>
    </xf>
    <xf numFmtId="164" fontId="9" fillId="0" borderId="1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67" fontId="5" fillId="0" borderId="19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43" fillId="0" borderId="0" xfId="53" applyAlignment="1">
      <alignment horizontal="left" vertical="top" wrapText="1"/>
    </xf>
    <xf numFmtId="0" fontId="2" fillId="12" borderId="10" xfId="0" applyFont="1" applyFill="1" applyBorder="1" applyAlignment="1">
      <alignment horizontal="left" vertical="top"/>
    </xf>
    <xf numFmtId="0" fontId="5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7" fontId="2" fillId="0" borderId="10" xfId="0" applyNumberFormat="1" applyFont="1" applyBorder="1" applyAlignment="1">
      <alignment horizontal="left" vertical="top"/>
    </xf>
    <xf numFmtId="7" fontId="9" fillId="0" borderId="10" xfId="44" applyNumberFormat="1" applyFont="1" applyBorder="1" applyAlignment="1">
      <alignment horizontal="left" vertical="top"/>
    </xf>
    <xf numFmtId="0" fontId="0" fillId="0" borderId="0" xfId="0" applyNumberFormat="1" applyAlignment="1">
      <alignment wrapText="1"/>
    </xf>
    <xf numFmtId="7" fontId="2" fillId="0" borderId="10" xfId="44" applyNumberFormat="1" applyFont="1" applyBorder="1" applyAlignment="1">
      <alignment horizontal="left" vertical="top"/>
    </xf>
    <xf numFmtId="7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64" fontId="2" fillId="9" borderId="10" xfId="0" applyNumberFormat="1" applyFont="1" applyFill="1" applyBorder="1" applyAlignment="1">
      <alignment horizontal="left" vertical="top"/>
    </xf>
    <xf numFmtId="165" fontId="9" fillId="9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" fontId="3" fillId="0" borderId="0" xfId="0" applyNumberFormat="1" applyFont="1" applyAlignment="1">
      <alignment horizontal="right" vertical="top" wrapText="1"/>
    </xf>
    <xf numFmtId="0" fontId="3" fillId="7" borderId="0" xfId="0" applyFont="1" applyFill="1" applyAlignment="1">
      <alignment horizontal="left" vertical="top" wrapText="1"/>
    </xf>
    <xf numFmtId="0" fontId="12" fillId="27" borderId="15" xfId="0" applyFont="1" applyFill="1" applyBorder="1" applyAlignment="1">
      <alignment horizontal="centerContinuous" vertical="top"/>
    </xf>
    <xf numFmtId="0" fontId="11" fillId="27" borderId="26" xfId="0" applyFont="1" applyFill="1" applyBorder="1" applyAlignment="1">
      <alignment horizontal="centerContinuous" vertical="top"/>
    </xf>
    <xf numFmtId="0" fontId="11" fillId="27" borderId="12" xfId="0" applyFont="1" applyFill="1" applyBorder="1" applyAlignment="1">
      <alignment horizontal="centerContinuous" vertical="top"/>
    </xf>
    <xf numFmtId="0" fontId="10" fillId="0" borderId="23" xfId="0" applyFont="1" applyBorder="1" applyAlignment="1">
      <alignment horizontal="centerContinuous" wrapText="1"/>
    </xf>
    <xf numFmtId="0" fontId="5" fillId="9" borderId="0" xfId="0" applyFont="1" applyFill="1" applyAlignment="1">
      <alignment horizontal="centerContinuous" vertical="top" wrapText="1"/>
    </xf>
    <xf numFmtId="0" fontId="2" fillId="0" borderId="18" xfId="0" applyFont="1" applyBorder="1" applyAlignment="1">
      <alignment horizontal="left" vertical="top" indent="1"/>
    </xf>
    <xf numFmtId="44" fontId="0" fillId="0" borderId="0" xfId="44" applyFont="1" applyAlignment="1">
      <alignment horizontal="left" vertical="top" wrapText="1"/>
    </xf>
    <xf numFmtId="37" fontId="0" fillId="0" borderId="0" xfId="44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wrapText="1" indent="1"/>
    </xf>
    <xf numFmtId="168" fontId="4" fillId="0" borderId="0" xfId="44" applyNumberFormat="1" applyFont="1" applyAlignment="1">
      <alignment horizontal="left" vertical="top" wrapText="1"/>
    </xf>
    <xf numFmtId="168" fontId="0" fillId="7" borderId="0" xfId="0" applyNumberFormat="1" applyFill="1" applyAlignment="1">
      <alignment horizontal="left" vertical="top" wrapText="1"/>
    </xf>
    <xf numFmtId="6" fontId="4" fillId="0" borderId="0" xfId="44" applyNumberFormat="1" applyFont="1" applyAlignment="1">
      <alignment horizontal="left" vertical="top" wrapText="1"/>
    </xf>
    <xf numFmtId="0" fontId="9" fillId="12" borderId="10" xfId="0" applyFont="1" applyFill="1" applyBorder="1" applyAlignment="1">
      <alignment horizontal="left" vertical="top"/>
    </xf>
    <xf numFmtId="0" fontId="48" fillId="0" borderId="0" xfId="0" applyFont="1" applyAlignment="1">
      <alignment/>
    </xf>
    <xf numFmtId="44" fontId="9" fillId="12" borderId="10" xfId="44" applyFont="1" applyFill="1" applyBorder="1" applyAlignment="1">
      <alignment horizontal="left" vertical="top"/>
    </xf>
    <xf numFmtId="44" fontId="2" fillId="12" borderId="10" xfId="44" applyFont="1" applyFill="1" applyBorder="1" applyAlignment="1">
      <alignment horizontal="left" vertical="top"/>
    </xf>
    <xf numFmtId="177" fontId="0" fillId="0" borderId="0" xfId="42" applyNumberFormat="1" applyFont="1" applyAlignment="1">
      <alignment horizontal="left" vertical="top" wrapText="1"/>
    </xf>
    <xf numFmtId="37" fontId="0" fillId="0" borderId="0" xfId="0" applyNumberFormat="1" applyAlignment="1">
      <alignment horizontal="left" vertical="top" wrapText="1"/>
    </xf>
    <xf numFmtId="44" fontId="0" fillId="0" borderId="0" xfId="0" applyNumberFormat="1" applyAlignment="1">
      <alignment horizontal="left" vertical="top" wrapText="1"/>
    </xf>
    <xf numFmtId="0" fontId="2" fillId="28" borderId="10" xfId="0" applyFont="1" applyFill="1" applyBorder="1" applyAlignment="1">
      <alignment horizontal="left" vertical="top"/>
    </xf>
    <xf numFmtId="44" fontId="49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 wrapText="1"/>
    </xf>
    <xf numFmtId="0" fontId="12" fillId="0" borderId="15" xfId="0" applyFont="1" applyFill="1" applyBorder="1" applyAlignment="1">
      <alignment horizontal="centerContinuous" vertical="top"/>
    </xf>
    <xf numFmtId="0" fontId="2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7" fontId="2" fillId="28" borderId="10" xfId="0" applyNumberFormat="1" applyFont="1" applyFill="1" applyBorder="1" applyAlignment="1">
      <alignment horizontal="left" vertical="top"/>
    </xf>
    <xf numFmtId="177" fontId="2" fillId="0" borderId="10" xfId="42" applyNumberFormat="1" applyFont="1" applyBorder="1" applyAlignment="1">
      <alignment horizontal="left" vertical="top"/>
    </xf>
    <xf numFmtId="44" fontId="4" fillId="8" borderId="0" xfId="44" applyFont="1" applyFill="1" applyAlignment="1">
      <alignment horizontal="left" vertical="top" wrapText="1"/>
    </xf>
    <xf numFmtId="7" fontId="5" fillId="0" borderId="0" xfId="44" applyNumberFormat="1" applyFont="1" applyAlignment="1">
      <alignment horizontal="left" vertical="top" wrapText="1"/>
    </xf>
    <xf numFmtId="164" fontId="9" fillId="29" borderId="10" xfId="0" applyNumberFormat="1" applyFont="1" applyFill="1" applyBorder="1" applyAlignment="1">
      <alignment horizontal="left" vertical="top"/>
    </xf>
    <xf numFmtId="0" fontId="49" fillId="0" borderId="0" xfId="0" applyFont="1" applyAlignment="1">
      <alignment horizontal="right" vertical="top" wrapText="1"/>
    </xf>
    <xf numFmtId="7" fontId="4" fillId="29" borderId="0" xfId="44" applyNumberFormat="1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0" borderId="0" xfId="0" applyFill="1" applyAlignment="1">
      <alignment/>
    </xf>
    <xf numFmtId="168" fontId="0" fillId="30" borderId="0" xfId="0" applyNumberFormat="1" applyFill="1" applyAlignment="1">
      <alignment/>
    </xf>
    <xf numFmtId="4" fontId="0" fillId="30" borderId="0" xfId="0" applyNumberFormat="1" applyFill="1" applyAlignment="1">
      <alignment/>
    </xf>
    <xf numFmtId="0" fontId="0" fillId="31" borderId="0" xfId="0" applyFill="1" applyAlignment="1">
      <alignment/>
    </xf>
    <xf numFmtId="0" fontId="49" fillId="0" borderId="0" xfId="0" applyFont="1" applyAlignment="1">
      <alignment horizontal="left" vertical="top" wrapText="1"/>
    </xf>
    <xf numFmtId="7" fontId="49" fillId="0" borderId="0" xfId="0" applyNumberFormat="1" applyFont="1" applyAlignment="1">
      <alignment horizontal="left" vertical="top" wrapText="1"/>
    </xf>
    <xf numFmtId="0" fontId="9" fillId="23" borderId="10" xfId="0" applyFont="1" applyFill="1" applyBorder="1" applyAlignment="1">
      <alignment horizontal="left" vertical="top"/>
    </xf>
    <xf numFmtId="0" fontId="9" fillId="23" borderId="0" xfId="0" applyFont="1" applyFill="1" applyBorder="1" applyAlignment="1">
      <alignment horizontal="left" vertical="top"/>
    </xf>
    <xf numFmtId="7" fontId="2" fillId="0" borderId="10" xfId="0" applyNumberFormat="1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left" vertical="top"/>
    </xf>
    <xf numFmtId="44" fontId="0" fillId="0" borderId="0" xfId="44" applyNumberFormat="1" applyFont="1" applyAlignment="1">
      <alignment vertical="top" wrapText="1"/>
    </xf>
    <xf numFmtId="0" fontId="0" fillId="29" borderId="0" xfId="0" applyFill="1" applyBorder="1" applyAlignment="1">
      <alignment horizontal="left" vertical="top" wrapText="1"/>
    </xf>
    <xf numFmtId="0" fontId="0" fillId="29" borderId="27" xfId="0" applyFill="1" applyBorder="1" applyAlignment="1">
      <alignment horizontal="left" vertical="top" wrapText="1"/>
    </xf>
    <xf numFmtId="0" fontId="0" fillId="29" borderId="28" xfId="0" applyFill="1" applyBorder="1" applyAlignment="1">
      <alignment horizontal="left" vertical="top" wrapText="1"/>
    </xf>
    <xf numFmtId="0" fontId="5" fillId="29" borderId="0" xfId="0" applyFont="1" applyFill="1" applyBorder="1" applyAlignment="1">
      <alignment horizontal="left" vertical="top" wrapText="1"/>
    </xf>
    <xf numFmtId="0" fontId="0" fillId="29" borderId="29" xfId="0" applyFill="1" applyBorder="1" applyAlignment="1">
      <alignment horizontal="left" vertical="top" wrapText="1"/>
    </xf>
    <xf numFmtId="0" fontId="5" fillId="29" borderId="30" xfId="0" applyFont="1" applyFill="1" applyBorder="1" applyAlignment="1">
      <alignment horizontal="right" vertical="top"/>
    </xf>
    <xf numFmtId="0" fontId="5" fillId="29" borderId="30" xfId="0" applyFont="1" applyFill="1" applyBorder="1" applyAlignment="1">
      <alignment horizontal="left" vertical="top" wrapText="1"/>
    </xf>
    <xf numFmtId="0" fontId="0" fillId="29" borderId="31" xfId="0" applyFill="1" applyBorder="1" applyAlignment="1">
      <alignment horizontal="left" vertical="top" wrapText="1"/>
    </xf>
    <xf numFmtId="0" fontId="5" fillId="29" borderId="32" xfId="0" applyFont="1" applyFill="1" applyBorder="1" applyAlignment="1">
      <alignment horizontal="left" vertical="top" wrapText="1"/>
    </xf>
    <xf numFmtId="0" fontId="0" fillId="29" borderId="26" xfId="0" applyFill="1" applyBorder="1" applyAlignment="1">
      <alignment horizontal="left" vertical="top" wrapText="1"/>
    </xf>
    <xf numFmtId="0" fontId="0" fillId="29" borderId="33" xfId="0" applyFill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/>
    </xf>
    <xf numFmtId="0" fontId="9" fillId="23" borderId="10" xfId="0" applyFont="1" applyFill="1" applyBorder="1" applyAlignment="1">
      <alignment horizontal="left" vertical="top" wrapText="1"/>
    </xf>
    <xf numFmtId="177" fontId="2" fillId="0" borderId="0" xfId="42" applyNumberFormat="1" applyFont="1" applyBorder="1" applyAlignment="1">
      <alignment horizontal="left" vertical="top"/>
    </xf>
    <xf numFmtId="177" fontId="2" fillId="0" borderId="10" xfId="42" applyNumberFormat="1" applyFont="1" applyBorder="1" applyAlignment="1">
      <alignment horizontal="left" vertical="top"/>
    </xf>
    <xf numFmtId="44" fontId="0" fillId="0" borderId="0" xfId="44" applyFont="1" applyAlignment="1">
      <alignment horizontal="left" vertical="top" wrapText="1"/>
    </xf>
    <xf numFmtId="44" fontId="49" fillId="29" borderId="0" xfId="44" applyFont="1" applyFill="1" applyAlignment="1">
      <alignment horizontal="left" vertical="top" wrapText="1"/>
    </xf>
    <xf numFmtId="0" fontId="49" fillId="29" borderId="0" xfId="0" applyFont="1" applyFill="1" applyAlignment="1">
      <alignment horizontal="left" vertical="top" wrapText="1"/>
    </xf>
    <xf numFmtId="7" fontId="49" fillId="29" borderId="0" xfId="0" applyNumberFormat="1" applyFont="1" applyFill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/>
    </xf>
    <xf numFmtId="0" fontId="49" fillId="29" borderId="0" xfId="0" applyFont="1" applyFill="1" applyAlignment="1">
      <alignment horizontal="left" wrapText="1"/>
    </xf>
    <xf numFmtId="7" fontId="49" fillId="29" borderId="0" xfId="0" applyNumberFormat="1" applyFont="1" applyFill="1" applyAlignment="1">
      <alignment horizontal="left" wrapText="1"/>
    </xf>
    <xf numFmtId="0" fontId="0" fillId="0" borderId="0" xfId="0" applyAlignment="1">
      <alignment horizontal="right" vertical="top"/>
    </xf>
    <xf numFmtId="0" fontId="49" fillId="0" borderId="0" xfId="0" applyFont="1" applyAlignment="1">
      <alignment horizontal="right" vertical="top"/>
    </xf>
    <xf numFmtId="0" fontId="5" fillId="32" borderId="30" xfId="0" applyFont="1" applyFill="1" applyBorder="1" applyAlignment="1">
      <alignment horizontal="right" vertical="top"/>
    </xf>
    <xf numFmtId="0" fontId="5" fillId="32" borderId="30" xfId="0" applyFont="1" applyFill="1" applyBorder="1" applyAlignment="1">
      <alignment horizontal="left" vertical="top" wrapText="1"/>
    </xf>
    <xf numFmtId="0" fontId="0" fillId="32" borderId="31" xfId="0" applyFill="1" applyBorder="1" applyAlignment="1">
      <alignment horizontal="left" vertical="top" wrapText="1"/>
    </xf>
    <xf numFmtId="0" fontId="9" fillId="29" borderId="34" xfId="0" applyFont="1" applyFill="1" applyBorder="1" applyAlignment="1">
      <alignment horizontal="center" vertical="top"/>
    </xf>
    <xf numFmtId="0" fontId="9" fillId="29" borderId="35" xfId="0" applyFont="1" applyFill="1" applyBorder="1" applyAlignment="1">
      <alignment horizontal="center" vertical="top"/>
    </xf>
    <xf numFmtId="0" fontId="9" fillId="29" borderId="36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17.7109375" defaultRowHeight="15" customHeight="1"/>
  <cols>
    <col min="1" max="1" width="34.421875" style="9" customWidth="1"/>
    <col min="2" max="2" width="12.28125" style="9" customWidth="1"/>
    <col min="3" max="3" width="18.7109375" style="9" customWidth="1"/>
    <col min="4" max="4" width="14.28125" style="9" bestFit="1" customWidth="1"/>
    <col min="5" max="5" width="18.28125" style="9" customWidth="1"/>
    <col min="6" max="16384" width="17.7109375" style="9" customWidth="1"/>
  </cols>
  <sheetData>
    <row r="1" spans="1:25" s="122" customFormat="1" ht="18">
      <c r="A1" s="214" t="s">
        <v>0</v>
      </c>
      <c r="B1" s="215"/>
      <c r="C1" s="215"/>
      <c r="D1" s="2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3" s="5" customFormat="1" ht="20.25" customHeight="1">
      <c r="A2" s="190" t="s">
        <v>1</v>
      </c>
      <c r="B2" s="175" t="s">
        <v>2</v>
      </c>
      <c r="C2" s="175" t="s">
        <v>3</v>
      </c>
    </row>
    <row r="3" spans="1:25" ht="15">
      <c r="A3" s="3" t="s">
        <v>4</v>
      </c>
      <c r="B3" s="4"/>
      <c r="C3" s="5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25" customHeight="1">
      <c r="A4" s="5" t="s">
        <v>5</v>
      </c>
      <c r="B4" s="4">
        <v>220</v>
      </c>
      <c r="C4" s="5">
        <v>149</v>
      </c>
      <c r="D4" s="4">
        <f>B4*C4</f>
        <v>32780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0" customFormat="1" ht="14.25" customHeight="1">
      <c r="A5" s="126" t="s">
        <v>6</v>
      </c>
      <c r="B5" s="4">
        <f>B4/2</f>
        <v>110</v>
      </c>
      <c r="C5" s="5">
        <v>20</v>
      </c>
      <c r="D5" s="4">
        <f>B5*C5</f>
        <v>2200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>
      <c r="A6" s="5" t="s">
        <v>7</v>
      </c>
      <c r="B6" s="4">
        <v>250</v>
      </c>
      <c r="C6" s="5">
        <v>10</v>
      </c>
      <c r="D6" s="4">
        <f>B6*C6</f>
        <v>2500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0" customFormat="1" ht="14.25" customHeight="1">
      <c r="A7" s="126" t="s">
        <v>8</v>
      </c>
      <c r="B7" s="4">
        <f>B6/2</f>
        <v>125</v>
      </c>
      <c r="C7" s="5">
        <v>3</v>
      </c>
      <c r="D7" s="4">
        <f>B7*C7</f>
        <v>375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>
      <c r="A8" s="5" t="s">
        <v>9</v>
      </c>
      <c r="B8" s="4">
        <v>0</v>
      </c>
      <c r="C8" s="5">
        <v>5</v>
      </c>
      <c r="D8" s="4">
        <f>B8*C8</f>
        <v>0</v>
      </c>
      <c r="E8" s="126" t="s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6" t="s">
        <v>11</v>
      </c>
      <c r="B9" s="4"/>
      <c r="C9" s="5">
        <f>SUM(C4:C7)</f>
        <v>182</v>
      </c>
      <c r="D9" s="7">
        <f>SUM(D4:D7)</f>
        <v>37855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>
      <c r="A10" s="5"/>
      <c r="B10" s="4"/>
      <c r="C10" s="5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75" customHeight="1">
      <c r="A11" s="183" t="s">
        <v>12</v>
      </c>
      <c r="B11" s="4"/>
      <c r="C11" s="5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>
      <c r="A12" s="126" t="s">
        <v>13</v>
      </c>
      <c r="B12" s="4">
        <v>65</v>
      </c>
      <c r="C12" s="5">
        <v>20</v>
      </c>
      <c r="D12" s="4">
        <f>SUM((B12*C12))</f>
        <v>1300</v>
      </c>
      <c r="E12" s="126" t="s">
        <v>14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>
      <c r="A13" s="126" t="s">
        <v>15</v>
      </c>
      <c r="B13" s="4">
        <v>65</v>
      </c>
      <c r="C13" s="5">
        <v>20</v>
      </c>
      <c r="D13" s="4">
        <f>SUM((B13*C13))</f>
        <v>1300</v>
      </c>
      <c r="E13" s="126" t="s">
        <v>16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>
      <c r="A14" s="126" t="s">
        <v>17</v>
      </c>
      <c r="B14" s="4">
        <v>65</v>
      </c>
      <c r="C14" s="5">
        <v>20</v>
      </c>
      <c r="D14" s="4">
        <f>SUM((B14*C14))</f>
        <v>1300</v>
      </c>
      <c r="E14" s="126" t="s">
        <v>18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126"/>
      <c r="B15" s="4"/>
      <c r="C15" s="5"/>
      <c r="D15" s="7">
        <f>SUM(D12:D14)</f>
        <v>3900</v>
      </c>
      <c r="E15" s="12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>
      <c r="A16" s="126"/>
      <c r="B16" s="4"/>
      <c r="C16" s="126" t="s">
        <v>11</v>
      </c>
      <c r="D16" s="207">
        <f>D9+D15</f>
        <v>41755</v>
      </c>
      <c r="E16" s="12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>
      <c r="A17" s="5"/>
      <c r="B17" s="4"/>
      <c r="C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>
      <c r="A18" s="11" t="s">
        <v>19</v>
      </c>
      <c r="B18" s="4"/>
      <c r="C18" s="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>
      <c r="A19" s="5" t="s">
        <v>20</v>
      </c>
      <c r="B19" s="4">
        <v>4000</v>
      </c>
      <c r="C19" s="5">
        <v>2</v>
      </c>
      <c r="D19" s="4">
        <f>SUM((B19*C19))</f>
        <v>8000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>
      <c r="A20" s="5" t="s">
        <v>21</v>
      </c>
      <c r="B20" s="4">
        <v>3000</v>
      </c>
      <c r="C20" s="5">
        <v>0</v>
      </c>
      <c r="D20" s="4">
        <f>SUM((B20*C20))</f>
        <v>0</v>
      </c>
      <c r="E20" s="19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>
      <c r="A21" s="12" t="s">
        <v>22</v>
      </c>
      <c r="B21" s="4">
        <v>2000</v>
      </c>
      <c r="C21" s="5">
        <v>1</v>
      </c>
      <c r="D21" s="4">
        <f>SUM((B21*C21))</f>
        <v>2000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>
      <c r="A22" s="12" t="s">
        <v>23</v>
      </c>
      <c r="B22" s="4">
        <v>500</v>
      </c>
      <c r="C22" s="5">
        <v>4</v>
      </c>
      <c r="D22" s="4">
        <f>B22*C22</f>
        <v>2000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>
      <c r="A23" s="179" t="s">
        <v>24</v>
      </c>
      <c r="B23" s="4">
        <v>3500</v>
      </c>
      <c r="C23" s="5">
        <v>1</v>
      </c>
      <c r="D23" s="4">
        <f aca="true" t="shared" si="0" ref="D23:D29">SUM((B23*C23))</f>
        <v>3500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>
      <c r="A24" s="12" t="s">
        <v>25</v>
      </c>
      <c r="B24" s="4">
        <v>800</v>
      </c>
      <c r="C24" s="5">
        <v>2</v>
      </c>
      <c r="D24" s="4">
        <f t="shared" si="0"/>
        <v>1600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>
      <c r="A25" s="5" t="s">
        <v>26</v>
      </c>
      <c r="B25" s="4">
        <v>1000</v>
      </c>
      <c r="C25" s="5">
        <v>1</v>
      </c>
      <c r="D25" s="4">
        <f t="shared" si="0"/>
        <v>1000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>
      <c r="A26" s="5" t="s">
        <v>27</v>
      </c>
      <c r="B26" s="4">
        <v>1500</v>
      </c>
      <c r="C26" s="5">
        <v>1</v>
      </c>
      <c r="D26" s="4">
        <f t="shared" si="0"/>
        <v>1500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0" customFormat="1" ht="14.25" customHeight="1">
      <c r="A27" s="5" t="s">
        <v>28</v>
      </c>
      <c r="B27" s="4">
        <v>0</v>
      </c>
      <c r="C27" s="5">
        <v>0</v>
      </c>
      <c r="D27" s="4">
        <f t="shared" si="0"/>
        <v>0</v>
      </c>
      <c r="E27" s="1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>
      <c r="A28" s="181" t="s">
        <v>29</v>
      </c>
      <c r="B28" s="4">
        <v>500</v>
      </c>
      <c r="C28" s="24">
        <v>1</v>
      </c>
      <c r="D28" s="4">
        <f t="shared" si="0"/>
        <v>500</v>
      </c>
      <c r="E28" s="1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>
      <c r="A29" s="181" t="s">
        <v>30</v>
      </c>
      <c r="B29" s="4">
        <v>1600</v>
      </c>
      <c r="C29" s="24">
        <v>1</v>
      </c>
      <c r="D29" s="4">
        <f t="shared" si="0"/>
        <v>1600</v>
      </c>
      <c r="E29" s="12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4"/>
      <c r="C30" s="5">
        <f>SUM(C19:C29)</f>
        <v>14</v>
      </c>
      <c r="D30" s="7">
        <f>SUM(D19:D29)</f>
        <v>21700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4"/>
      <c r="C31" s="5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5" ht="15" customHeight="1">
      <c r="A32" s="3" t="s">
        <v>31</v>
      </c>
      <c r="B32" s="4"/>
      <c r="C32" s="5"/>
      <c r="D32" s="4"/>
      <c r="E32" s="5"/>
    </row>
    <row r="33" spans="1:5" ht="15" customHeight="1">
      <c r="A33" s="5" t="s">
        <v>5</v>
      </c>
      <c r="B33" s="4">
        <v>750</v>
      </c>
      <c r="C33" s="5">
        <v>6</v>
      </c>
      <c r="D33" s="4">
        <f>B33*C33</f>
        <v>4500</v>
      </c>
      <c r="E33" s="5" t="s">
        <v>32</v>
      </c>
    </row>
    <row r="34" spans="1:5" ht="15" customHeight="1">
      <c r="A34" s="5" t="s">
        <v>7</v>
      </c>
      <c r="B34" s="171">
        <v>850</v>
      </c>
      <c r="C34" s="5">
        <v>2</v>
      </c>
      <c r="D34" s="4">
        <f>B34*C34</f>
        <v>1700</v>
      </c>
      <c r="E34" s="5"/>
    </row>
    <row r="35" spans="1:5" ht="15" customHeight="1">
      <c r="A35" s="5"/>
      <c r="B35" s="4"/>
      <c r="C35" s="5">
        <f>SUM(C33:C34)</f>
        <v>8</v>
      </c>
      <c r="D35" s="7">
        <f>SUM(D33:D34)</f>
        <v>6200</v>
      </c>
      <c r="E35" s="5"/>
    </row>
    <row r="36" spans="1:4" ht="15" customHeight="1">
      <c r="A36" s="13"/>
      <c r="B36" s="4"/>
      <c r="C36" s="5"/>
      <c r="D36" s="5"/>
    </row>
    <row r="37" spans="1:5" ht="15" customHeight="1">
      <c r="A37" s="203"/>
      <c r="B37" s="204"/>
      <c r="C37" s="206" t="s">
        <v>33</v>
      </c>
      <c r="D37" s="207">
        <f>D30+D35</f>
        <v>27900</v>
      </c>
      <c r="E37" s="205"/>
    </row>
    <row r="38" spans="1:4" ht="15" customHeight="1">
      <c r="A38" s="228" t="s">
        <v>34</v>
      </c>
      <c r="B38" s="190"/>
      <c r="C38" s="190"/>
      <c r="D38" s="231">
        <f>D16+D37</f>
        <v>69655</v>
      </c>
    </row>
    <row r="40" spans="1:4" ht="15" customHeight="1">
      <c r="A40" s="190" t="s">
        <v>306</v>
      </c>
      <c r="B40" s="175" t="s">
        <v>2</v>
      </c>
      <c r="C40" s="175" t="s">
        <v>3</v>
      </c>
      <c r="D40" s="5"/>
    </row>
    <row r="41" spans="1:25" ht="14.25" customHeight="1">
      <c r="A41" s="11" t="s">
        <v>35</v>
      </c>
      <c r="B41" s="4"/>
      <c r="C41" s="5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>
      <c r="A42" s="14" t="s">
        <v>36</v>
      </c>
      <c r="B42" s="4"/>
      <c r="C42" s="5">
        <v>0</v>
      </c>
      <c r="D42" s="4">
        <v>0</v>
      </c>
      <c r="E42" s="126" t="s">
        <v>37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4"/>
      <c r="C43" s="5"/>
      <c r="D43" s="7">
        <f>SUM(D42:D42)</f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>
      <c r="A44" s="183" t="s">
        <v>371</v>
      </c>
      <c r="B44" s="4"/>
      <c r="C44" s="12"/>
      <c r="D44" s="4"/>
      <c r="E44" s="5"/>
      <c r="F44" s="23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>
      <c r="A45" s="126" t="s">
        <v>305</v>
      </c>
      <c r="B45" s="253">
        <v>850</v>
      </c>
      <c r="C45" s="5">
        <v>1</v>
      </c>
      <c r="D45" s="252">
        <v>850</v>
      </c>
      <c r="E45" s="23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>
      <c r="A46" s="126" t="s">
        <v>312</v>
      </c>
      <c r="B46" s="253">
        <v>600</v>
      </c>
      <c r="C46" s="5">
        <v>0</v>
      </c>
      <c r="D46" s="252">
        <f>C46*B46</f>
        <v>0</v>
      </c>
      <c r="E46" s="23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>
      <c r="A47" s="126" t="s">
        <v>39</v>
      </c>
      <c r="B47" s="4">
        <f>'Est. Food and Bev'!D34</f>
        <v>10125</v>
      </c>
      <c r="C47" s="5">
        <v>1</v>
      </c>
      <c r="D47" s="20">
        <v>0</v>
      </c>
      <c r="E47" s="126" t="s">
        <v>303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>
      <c r="A48" s="14" t="s">
        <v>38</v>
      </c>
      <c r="B48" s="17">
        <f>'Est. Food and Bev'!G27</f>
        <v>24620</v>
      </c>
      <c r="C48" s="5">
        <v>1</v>
      </c>
      <c r="D48" s="4">
        <f>'Est. Food and Bev'!G33</f>
        <v>0</v>
      </c>
      <c r="E48" s="126" t="s">
        <v>303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>
      <c r="A49" s="5"/>
      <c r="B49" s="4"/>
      <c r="C49" s="126" t="s">
        <v>40</v>
      </c>
      <c r="D49" s="125">
        <v>35000</v>
      </c>
      <c r="E49" s="126" t="s">
        <v>41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>
      <c r="A50" s="5"/>
      <c r="B50" s="4"/>
      <c r="C50" s="173" t="s">
        <v>42</v>
      </c>
      <c r="D50" s="174">
        <v>1.23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>
      <c r="A51" s="5"/>
      <c r="B51" s="4"/>
      <c r="C51" s="126" t="s">
        <v>43</v>
      </c>
      <c r="D51" s="208">
        <f>(D49*D50)+D45+D46</f>
        <v>43900</v>
      </c>
      <c r="E51" s="12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>
      <c r="A52" s="5"/>
      <c r="B52" s="4"/>
      <c r="C52" s="126"/>
      <c r="D52" s="126"/>
      <c r="E52" s="12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>
      <c r="A53" s="5"/>
      <c r="B53" s="4"/>
      <c r="C53" s="126"/>
      <c r="D53" s="126"/>
      <c r="E53" s="12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 customHeight="1">
      <c r="A54" s="183" t="s">
        <v>44</v>
      </c>
      <c r="B54" s="22"/>
      <c r="C54" s="273"/>
      <c r="D54" s="22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 ht="14.25" customHeight="1">
      <c r="A55" s="181" t="s">
        <v>378</v>
      </c>
      <c r="B55" s="22">
        <v>750</v>
      </c>
      <c r="C55" s="181">
        <v>1</v>
      </c>
      <c r="D55" s="171">
        <f>B55*C55</f>
        <v>750</v>
      </c>
      <c r="E55" s="126" t="s">
        <v>304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 ht="14.25" customHeight="1">
      <c r="A56" s="181"/>
      <c r="B56" s="22"/>
      <c r="C56" s="181"/>
      <c r="D56" s="171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4.25" customHeight="1">
      <c r="A57" s="181"/>
      <c r="B57" s="22"/>
      <c r="C57" s="181"/>
      <c r="D57" s="171">
        <f>SUM(D55:D56)</f>
        <v>750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4.25" customHeight="1">
      <c r="A58" s="11" t="s">
        <v>46</v>
      </c>
      <c r="B58" s="4"/>
      <c r="C58" s="5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>
      <c r="A59" s="5" t="s">
        <v>47</v>
      </c>
      <c r="B59" s="4"/>
      <c r="C59" s="5"/>
      <c r="D59" s="4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>
      <c r="A60" s="5" t="s">
        <v>48</v>
      </c>
      <c r="B60" s="4"/>
      <c r="C60" s="5"/>
      <c r="D60" s="4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>
      <c r="A61" s="5" t="s">
        <v>49</v>
      </c>
      <c r="B61" s="4"/>
      <c r="C61" s="5"/>
      <c r="D61" s="4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>
      <c r="A62" s="5" t="s">
        <v>50</v>
      </c>
      <c r="B62" s="4"/>
      <c r="C62" s="5"/>
      <c r="D62" s="4">
        <v>0</v>
      </c>
      <c r="E62" s="12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>
      <c r="A63" s="5"/>
      <c r="B63" s="4"/>
      <c r="C63" s="12"/>
      <c r="D63" s="171">
        <f>SUM(D59:D62)</f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4"/>
      <c r="C64" s="12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>
      <c r="A65" s="11" t="s">
        <v>51</v>
      </c>
      <c r="B65" s="4"/>
      <c r="C65" s="5"/>
      <c r="D65" s="2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>
      <c r="A66" s="14" t="s">
        <v>52</v>
      </c>
      <c r="B66" s="28"/>
      <c r="C66" s="29"/>
      <c r="D66" s="4">
        <f>'Est. AV Costs'!D275</f>
        <v>12449.7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>
      <c r="A67" s="169" t="s">
        <v>53</v>
      </c>
      <c r="B67" s="4"/>
      <c r="C67" s="173" t="s">
        <v>42</v>
      </c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>
      <c r="A68" s="169" t="s">
        <v>54</v>
      </c>
      <c r="B68" s="4"/>
      <c r="C68" s="174">
        <v>1.31285</v>
      </c>
      <c r="D68" s="4"/>
      <c r="E68" s="12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18" t="s">
        <v>55</v>
      </c>
      <c r="B69" s="4"/>
      <c r="C69" s="126"/>
      <c r="D69" s="208">
        <f>(SUM(D66:D68)*C68)</f>
        <v>16344.588645000002</v>
      </c>
      <c r="E69" s="20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>
      <c r="A70" s="5"/>
      <c r="B70" s="4"/>
      <c r="E70" s="19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10" customFormat="1" ht="14.25" customHeight="1">
      <c r="A71" s="14"/>
      <c r="B71" s="4"/>
      <c r="C71" s="5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>
      <c r="A72" s="170" t="s">
        <v>56</v>
      </c>
      <c r="B72" s="4" t="s">
        <v>57</v>
      </c>
      <c r="C72" s="5" t="s">
        <v>58</v>
      </c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>
      <c r="A73" s="18"/>
      <c r="B73" s="4">
        <v>149</v>
      </c>
      <c r="C73" s="5">
        <v>0</v>
      </c>
      <c r="D73" s="171">
        <f>B73*C73</f>
        <v>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>
      <c r="A74" s="18"/>
      <c r="B74" s="4"/>
      <c r="C74" s="5"/>
      <c r="D74" s="17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192" t="s">
        <v>59</v>
      </c>
      <c r="B75" s="30"/>
      <c r="C75" s="6"/>
      <c r="D75" s="171">
        <v>1097.94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6" t="s">
        <v>60</v>
      </c>
      <c r="B76" s="30">
        <v>0.1</v>
      </c>
      <c r="C76" s="6"/>
      <c r="D76" s="171">
        <f>D38*B76</f>
        <v>6965.5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6"/>
      <c r="B77" s="30"/>
      <c r="C77" s="6"/>
      <c r="D77" s="17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6" t="s">
        <v>61</v>
      </c>
      <c r="B78" s="30"/>
      <c r="C78" s="6"/>
      <c r="D78" s="171">
        <v>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6" ht="14.25" customHeight="1">
      <c r="A79" s="5"/>
      <c r="B79" s="4"/>
      <c r="C79" s="5"/>
      <c r="D79" s="4"/>
      <c r="E79" s="5"/>
      <c r="F79" s="8"/>
    </row>
    <row r="80" spans="1:6" ht="15">
      <c r="A80" s="228" t="s">
        <v>62</v>
      </c>
      <c r="B80" s="228"/>
      <c r="C80" s="228"/>
      <c r="D80" s="230">
        <f>D43+D51+D57+D63+D69+D73+D75+D76</f>
        <v>69058.02864500001</v>
      </c>
      <c r="E80" s="5"/>
      <c r="F80" s="8"/>
    </row>
    <row r="81" spans="1:6" ht="14.25" customHeight="1">
      <c r="A81" s="31"/>
      <c r="B81" s="31"/>
      <c r="C81" s="31"/>
      <c r="D81" s="13"/>
      <c r="E81" s="5"/>
      <c r="F81" s="8"/>
    </row>
    <row r="82" spans="1:6" ht="15">
      <c r="A82" s="10"/>
      <c r="B82" s="10"/>
      <c r="C82" s="209" t="s">
        <v>63</v>
      </c>
      <c r="D82" s="7">
        <f>D38-D80</f>
        <v>596.9713549999869</v>
      </c>
      <c r="E82" s="7"/>
      <c r="F82" s="145"/>
    </row>
    <row r="84" ht="15" customHeight="1">
      <c r="D84" s="201"/>
    </row>
    <row r="85" ht="15" customHeight="1">
      <c r="D85" s="202"/>
    </row>
  </sheetData>
  <sheetProtection/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25.140625" style="9" customWidth="1"/>
    <col min="2" max="16384" width="9.140625" style="9" customWidth="1"/>
  </cols>
  <sheetData>
    <row r="1" spans="1:4" ht="54">
      <c r="A1" s="178" t="s">
        <v>280</v>
      </c>
      <c r="B1" s="178"/>
      <c r="C1" s="178"/>
      <c r="D1" s="178"/>
    </row>
    <row r="2" spans="2:5" ht="25.5">
      <c r="B2" s="177" t="s">
        <v>281</v>
      </c>
      <c r="C2" s="177" t="s">
        <v>282</v>
      </c>
      <c r="D2" s="177" t="s">
        <v>283</v>
      </c>
      <c r="E2" s="177" t="s">
        <v>284</v>
      </c>
    </row>
    <row r="3" spans="1:5" ht="12.75">
      <c r="A3" s="9" t="s">
        <v>285</v>
      </c>
      <c r="B3" s="9">
        <v>180</v>
      </c>
      <c r="C3" s="9">
        <v>181</v>
      </c>
      <c r="E3" s="9">
        <f>0.8*B3</f>
        <v>144</v>
      </c>
    </row>
    <row r="4" spans="1:5" ht="12.75">
      <c r="A4" s="9" t="s">
        <v>286</v>
      </c>
      <c r="B4" s="9">
        <v>230</v>
      </c>
      <c r="D4" s="9">
        <v>350</v>
      </c>
      <c r="E4" s="9">
        <f>0.8*B4</f>
        <v>184</v>
      </c>
    </row>
    <row r="5" spans="1:5" ht="12.75">
      <c r="A5" s="9" t="s">
        <v>287</v>
      </c>
      <c r="B5" s="9">
        <v>183</v>
      </c>
      <c r="C5" s="9">
        <v>171</v>
      </c>
      <c r="D5" s="9">
        <f>64+90+95+75+14</f>
        <v>338</v>
      </c>
      <c r="E5" s="9">
        <f>0.8*B5</f>
        <v>146.4</v>
      </c>
    </row>
    <row r="6" spans="1:3" ht="12.75">
      <c r="A6" s="9" t="s">
        <v>288</v>
      </c>
      <c r="C6" s="9">
        <v>125</v>
      </c>
    </row>
    <row r="8" ht="12.75">
      <c r="A8" s="191" t="s">
        <v>289</v>
      </c>
    </row>
    <row r="9" ht="12.75">
      <c r="A9" s="191" t="s">
        <v>290</v>
      </c>
    </row>
    <row r="10" ht="12.75">
      <c r="A10" s="191" t="s">
        <v>291</v>
      </c>
    </row>
    <row r="11" ht="12.75">
      <c r="A11" s="191" t="s">
        <v>292</v>
      </c>
    </row>
    <row r="12" ht="12.75">
      <c r="A12" s="191" t="s">
        <v>293</v>
      </c>
    </row>
    <row r="13" ht="12.75">
      <c r="A13" s="191" t="s">
        <v>294</v>
      </c>
    </row>
    <row r="16" spans="1:3" ht="12.75">
      <c r="A16" s="164" t="s">
        <v>295</v>
      </c>
      <c r="B16" s="164"/>
      <c r="C16" s="164"/>
    </row>
    <row r="17" spans="1:3" ht="12.75">
      <c r="A17" s="213" t="s">
        <v>296</v>
      </c>
      <c r="B17" s="164" t="s">
        <v>297</v>
      </c>
      <c r="C17" s="164" t="s">
        <v>298</v>
      </c>
    </row>
    <row r="18" spans="1:3" ht="12.75">
      <c r="A18" s="212">
        <v>42479</v>
      </c>
      <c r="B18" s="9">
        <v>35</v>
      </c>
      <c r="C18" s="9">
        <v>50</v>
      </c>
    </row>
    <row r="19" spans="1:3" ht="12.75">
      <c r="A19" s="212">
        <v>42480</v>
      </c>
      <c r="B19" s="9">
        <v>56</v>
      </c>
      <c r="C19" s="9">
        <v>100</v>
      </c>
    </row>
    <row r="20" spans="1:3" ht="12.75">
      <c r="A20" s="212">
        <v>42481</v>
      </c>
      <c r="B20" s="9">
        <v>58</v>
      </c>
      <c r="C20" s="9">
        <v>100</v>
      </c>
    </row>
    <row r="21" spans="1:3" ht="12.75">
      <c r="A21" s="212">
        <v>42482</v>
      </c>
      <c r="B21" s="9">
        <v>54</v>
      </c>
      <c r="C21" s="9">
        <v>100</v>
      </c>
    </row>
    <row r="22" spans="1:3" ht="12.75">
      <c r="A22" s="212">
        <v>42483</v>
      </c>
      <c r="B22" s="9">
        <v>12</v>
      </c>
      <c r="C22" s="9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6.28125" style="127" customWidth="1"/>
    <col min="2" max="2" width="22.57421875" style="127" customWidth="1"/>
    <col min="3" max="3" width="17.57421875" style="127" customWidth="1"/>
    <col min="4" max="16384" width="9.140625" style="127" customWidth="1"/>
  </cols>
  <sheetData>
    <row r="1" spans="1:20" ht="12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39" thickBot="1">
      <c r="A2" s="132" t="s">
        <v>230</v>
      </c>
      <c r="B2" s="132" t="s">
        <v>231</v>
      </c>
      <c r="C2" s="132" t="s">
        <v>232</v>
      </c>
      <c r="D2" s="132" t="s">
        <v>233</v>
      </c>
      <c r="E2" s="132" t="s">
        <v>157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3.5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142" customFormat="1" ht="51.75" thickBot="1">
      <c r="A4" s="140" t="s">
        <v>234</v>
      </c>
      <c r="B4" s="141">
        <v>41395</v>
      </c>
      <c r="C4" s="140" t="s">
        <v>235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s="142" customFormat="1" ht="15" thickBot="1">
      <c r="A5" s="143" t="s">
        <v>236</v>
      </c>
      <c r="B5" s="141">
        <v>41456</v>
      </c>
      <c r="C5" s="140" t="s">
        <v>19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s="142" customFormat="1" ht="15" thickBot="1">
      <c r="A6" s="143" t="s">
        <v>237</v>
      </c>
      <c r="B6" s="141">
        <v>41456</v>
      </c>
      <c r="C6" s="140" t="s">
        <v>238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s="142" customFormat="1" ht="15" thickBot="1">
      <c r="A7" s="143" t="s">
        <v>239</v>
      </c>
      <c r="B7" s="141">
        <v>41487</v>
      </c>
      <c r="C7" s="140" t="s">
        <v>240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s="142" customFormat="1" ht="29.25" thickBot="1">
      <c r="A8" s="143" t="s">
        <v>241</v>
      </c>
      <c r="B8" s="141">
        <v>41487</v>
      </c>
      <c r="C8" s="140" t="s">
        <v>240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s="142" customFormat="1" ht="15" thickBot="1">
      <c r="A9" s="143" t="s">
        <v>242</v>
      </c>
      <c r="B9" s="141">
        <v>41487</v>
      </c>
      <c r="C9" s="140" t="s">
        <v>240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s="142" customFormat="1" ht="29.25" thickBot="1">
      <c r="A10" s="143" t="s">
        <v>243</v>
      </c>
      <c r="B10" s="141">
        <v>41518</v>
      </c>
      <c r="C10" s="140" t="s">
        <v>238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s="142" customFormat="1" ht="29.25" thickBot="1">
      <c r="A11" s="143" t="s">
        <v>244</v>
      </c>
      <c r="B11" s="141">
        <v>41518</v>
      </c>
      <c r="C11" s="140" t="s">
        <v>19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s="142" customFormat="1" ht="29.25" thickBot="1">
      <c r="A12" s="143" t="s">
        <v>245</v>
      </c>
      <c r="B12" s="141">
        <v>41518</v>
      </c>
      <c r="C12" s="140" t="s">
        <v>19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0" s="142" customFormat="1" ht="29.25" thickBot="1">
      <c r="A13" s="143" t="s">
        <v>246</v>
      </c>
      <c r="B13" s="141">
        <v>41518</v>
      </c>
      <c r="C13" s="140" t="s">
        <v>19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0" s="142" customFormat="1" ht="15" thickBot="1">
      <c r="A14" s="143" t="s">
        <v>247</v>
      </c>
      <c r="B14" s="141">
        <v>41579</v>
      </c>
      <c r="C14" s="140" t="s">
        <v>248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</row>
    <row r="15" spans="1:20" ht="15" thickBot="1">
      <c r="A15" s="134" t="s">
        <v>249</v>
      </c>
      <c r="B15" s="135">
        <v>41579</v>
      </c>
      <c r="C15" s="136" t="s">
        <v>250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</row>
    <row r="16" spans="1:20" s="142" customFormat="1" ht="15" thickBot="1">
      <c r="A16" s="143" t="s">
        <v>251</v>
      </c>
      <c r="B16" s="141">
        <v>41592</v>
      </c>
      <c r="C16" s="140" t="s">
        <v>238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1:20" s="142" customFormat="1" ht="15" thickBot="1">
      <c r="A17" s="143" t="s">
        <v>252</v>
      </c>
      <c r="B17" s="141">
        <v>41596</v>
      </c>
      <c r="C17" s="140" t="s">
        <v>238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</row>
    <row r="18" spans="1:20" s="142" customFormat="1" ht="15" thickBot="1">
      <c r="A18" s="143" t="s">
        <v>253</v>
      </c>
      <c r="B18" s="141">
        <v>41611</v>
      </c>
      <c r="C18" s="140" t="s">
        <v>238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</row>
    <row r="19" spans="1:20" ht="29.25" thickBot="1">
      <c r="A19" s="137" t="s">
        <v>254</v>
      </c>
      <c r="B19" s="138">
        <v>41624</v>
      </c>
      <c r="C19" s="139" t="s">
        <v>238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</row>
    <row r="20" spans="1:20" ht="15" thickBot="1">
      <c r="A20" s="137" t="s">
        <v>255</v>
      </c>
      <c r="B20" s="138">
        <v>41654</v>
      </c>
      <c r="C20" s="139" t="s">
        <v>238</v>
      </c>
      <c r="D20" s="133"/>
      <c r="E20" s="136" t="s">
        <v>256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0" ht="29.25" thickBot="1">
      <c r="A21" s="134" t="s">
        <v>257</v>
      </c>
      <c r="B21" s="135">
        <v>41628</v>
      </c>
      <c r="C21" s="136" t="s">
        <v>240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1:20" ht="15" thickBot="1">
      <c r="A22" s="134" t="s">
        <v>258</v>
      </c>
      <c r="B22" s="135">
        <v>41289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0" ht="29.25" thickBot="1">
      <c r="A23" s="134" t="s">
        <v>259</v>
      </c>
      <c r="B23" s="136" t="s">
        <v>260</v>
      </c>
      <c r="C23" s="136" t="s">
        <v>261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</row>
    <row r="24" spans="1:20" ht="15" thickBot="1">
      <c r="A24" s="137" t="s">
        <v>262</v>
      </c>
      <c r="B24" s="139" t="s">
        <v>260</v>
      </c>
      <c r="C24" s="139" t="s">
        <v>238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</row>
    <row r="25" spans="1:20" ht="15" thickBot="1">
      <c r="A25" s="134" t="s">
        <v>263</v>
      </c>
      <c r="B25" s="135">
        <v>41701</v>
      </c>
      <c r="C25" s="136" t="s">
        <v>248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</row>
    <row r="26" spans="1:20" ht="43.5" thickBot="1">
      <c r="A26" s="134" t="s">
        <v>264</v>
      </c>
      <c r="B26" s="136" t="s">
        <v>260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20" ht="15" thickBot="1">
      <c r="A27" s="134" t="s">
        <v>265</v>
      </c>
      <c r="B27" s="135">
        <v>41701</v>
      </c>
      <c r="C27" s="136" t="s">
        <v>19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ht="26.25" thickBot="1">
      <c r="A28" s="134" t="s">
        <v>266</v>
      </c>
      <c r="B28" s="135">
        <v>41701</v>
      </c>
      <c r="C28" s="136" t="s">
        <v>261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</row>
    <row r="29" spans="1:20" ht="26.25" thickBot="1">
      <c r="A29" s="134" t="s">
        <v>267</v>
      </c>
      <c r="B29" s="135">
        <v>41701</v>
      </c>
      <c r="C29" s="136" t="s">
        <v>261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</row>
    <row r="30" spans="1:20" ht="26.25" thickBot="1">
      <c r="A30" s="134" t="s">
        <v>268</v>
      </c>
      <c r="B30" s="135">
        <v>41708</v>
      </c>
      <c r="C30" s="136" t="s">
        <v>261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1:20" ht="26.25" thickBot="1">
      <c r="A31" s="134" t="s">
        <v>269</v>
      </c>
      <c r="B31" s="135">
        <v>41708</v>
      </c>
      <c r="C31" s="136" t="s">
        <v>261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</row>
    <row r="32" spans="1:20" ht="29.25" thickBot="1">
      <c r="A32" s="134" t="s">
        <v>270</v>
      </c>
      <c r="B32" s="135">
        <v>41708</v>
      </c>
      <c r="C32" s="136" t="s">
        <v>261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</row>
    <row r="33" spans="1:20" ht="26.25" thickBot="1">
      <c r="A33" s="134" t="s">
        <v>271</v>
      </c>
      <c r="B33" s="136" t="s">
        <v>260</v>
      </c>
      <c r="C33" s="136" t="s">
        <v>261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1:20" ht="29.25" thickBot="1">
      <c r="A34" s="134" t="s">
        <v>272</v>
      </c>
      <c r="B34" s="136" t="s">
        <v>260</v>
      </c>
      <c r="C34" s="136" t="s">
        <v>261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1:20" ht="15" thickBot="1">
      <c r="A35" s="134" t="s">
        <v>273</v>
      </c>
      <c r="B35" s="136" t="s">
        <v>260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6" spans="1:20" ht="15" thickBot="1">
      <c r="A36" s="134" t="s">
        <v>274</v>
      </c>
      <c r="B36" s="135">
        <v>41716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</row>
    <row r="37" spans="1:20" ht="15" thickBot="1">
      <c r="A37" s="134" t="s">
        <v>275</v>
      </c>
      <c r="B37" s="135">
        <v>41716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20" ht="15" thickBot="1">
      <c r="A38" s="134" t="s">
        <v>276</v>
      </c>
      <c r="B38" s="135">
        <v>41717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</row>
    <row r="39" spans="1:20" ht="15" thickBot="1">
      <c r="A39" s="134" t="s">
        <v>277</v>
      </c>
      <c r="B39" s="136" t="s">
        <v>260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</row>
    <row r="40" spans="1:19" ht="15" thickBot="1">
      <c r="A40" s="134" t="s">
        <v>278</v>
      </c>
      <c r="B40" s="136" t="s">
        <v>279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"/>
    </sheetView>
  </sheetViews>
  <sheetFormatPr defaultColWidth="8.00390625" defaultRowHeight="12.75" customHeight="1"/>
  <cols>
    <col min="1" max="1" width="45.57421875" style="9" customWidth="1"/>
    <col min="2" max="2" width="10.140625" style="9" customWidth="1"/>
    <col min="3" max="3" width="14.421875" style="9" customWidth="1"/>
    <col min="4" max="4" width="15.140625" style="9" customWidth="1"/>
    <col min="5" max="5" width="11.57421875" style="9" customWidth="1"/>
    <col min="6" max="6" width="18.57421875" style="9" customWidth="1"/>
    <col min="7" max="7" width="1.7109375" style="9" customWidth="1"/>
    <col min="8" max="8" width="12.7109375" style="9" customWidth="1"/>
    <col min="9" max="9" width="14.00390625" style="9" customWidth="1"/>
    <col min="10" max="10" width="9.140625" style="9" customWidth="1"/>
    <col min="11" max="11" width="8.7109375" style="9" customWidth="1"/>
    <col min="12" max="12" width="13.28125" style="9" customWidth="1"/>
    <col min="13" max="16384" width="8.00390625" style="9" customWidth="1"/>
  </cols>
  <sheetData>
    <row r="1" spans="1:11" ht="27" customHeight="1">
      <c r="A1" s="123" t="s">
        <v>385</v>
      </c>
      <c r="H1" s="302" t="s">
        <v>376</v>
      </c>
      <c r="I1" s="303"/>
      <c r="J1" s="303"/>
      <c r="K1" s="304"/>
    </row>
    <row r="2" spans="1:11" ht="30">
      <c r="A2" s="269" t="s">
        <v>4</v>
      </c>
      <c r="B2" s="287" t="s">
        <v>380</v>
      </c>
      <c r="C2" s="287" t="s">
        <v>377</v>
      </c>
      <c r="D2" s="287" t="s">
        <v>381</v>
      </c>
      <c r="E2" s="287" t="s">
        <v>97</v>
      </c>
      <c r="G2" s="270"/>
      <c r="H2" s="283" t="s">
        <v>97</v>
      </c>
      <c r="I2" s="284" t="s">
        <v>375</v>
      </c>
      <c r="J2" s="284" t="s">
        <v>374</v>
      </c>
      <c r="K2" s="285" t="s">
        <v>373</v>
      </c>
    </row>
    <row r="3" spans="1:11" ht="14.25" customHeight="1">
      <c r="A3" s="126" t="s">
        <v>169</v>
      </c>
      <c r="B3" s="171">
        <v>220</v>
      </c>
      <c r="C3" s="9">
        <v>18</v>
      </c>
      <c r="D3" s="126">
        <v>126</v>
      </c>
      <c r="E3" s="171">
        <f>B3*D3</f>
        <v>27720</v>
      </c>
      <c r="H3" s="277">
        <f>D7+C7</f>
        <v>208</v>
      </c>
      <c r="I3" s="275">
        <v>179</v>
      </c>
      <c r="J3" s="278">
        <v>5</v>
      </c>
      <c r="K3" s="276">
        <v>24</v>
      </c>
    </row>
    <row r="4" spans="1:11" s="145" customFormat="1" ht="14.25" customHeight="1" thickBot="1">
      <c r="A4" s="126" t="s">
        <v>170</v>
      </c>
      <c r="B4" s="171">
        <v>110</v>
      </c>
      <c r="C4" s="145">
        <v>1</v>
      </c>
      <c r="D4" s="126">
        <v>28</v>
      </c>
      <c r="E4" s="171">
        <f>B4*D4</f>
        <v>3080</v>
      </c>
      <c r="H4" s="279"/>
      <c r="I4" s="299" t="s">
        <v>379</v>
      </c>
      <c r="J4" s="300">
        <v>184</v>
      </c>
      <c r="K4" s="301">
        <v>203</v>
      </c>
    </row>
    <row r="5" spans="1:5" ht="14.25" customHeight="1">
      <c r="A5" s="126" t="s">
        <v>7</v>
      </c>
      <c r="B5" s="171">
        <v>250</v>
      </c>
      <c r="C5" s="9">
        <v>3</v>
      </c>
      <c r="D5" s="126">
        <v>32</v>
      </c>
      <c r="E5" s="171">
        <f>B5*D5</f>
        <v>8000</v>
      </c>
    </row>
    <row r="6" spans="1:12" s="145" customFormat="1" ht="14.25" customHeight="1">
      <c r="A6" s="126" t="s">
        <v>171</v>
      </c>
      <c r="B6" s="171">
        <v>125</v>
      </c>
      <c r="C6" s="171"/>
      <c r="D6" s="126">
        <v>0</v>
      </c>
      <c r="E6" s="171">
        <f>B6*D6</f>
        <v>0</v>
      </c>
      <c r="L6" s="9"/>
    </row>
    <row r="7" spans="1:6" ht="15" customHeight="1">
      <c r="A7" s="192" t="s">
        <v>11</v>
      </c>
      <c r="B7" s="171"/>
      <c r="C7" s="126">
        <f>SUM(C3:C6)</f>
        <v>22</v>
      </c>
      <c r="D7" s="126">
        <f>SUM(D3:D6)</f>
        <v>186</v>
      </c>
      <c r="E7" s="184">
        <f>SUM(E3:E6)</f>
        <v>38800</v>
      </c>
      <c r="F7" s="9">
        <f>SUM(F3:F6)</f>
        <v>0</v>
      </c>
    </row>
    <row r="8" spans="1:5" ht="15" customHeight="1">
      <c r="A8" s="192"/>
      <c r="B8" s="171"/>
      <c r="C8" s="171"/>
      <c r="D8" s="126"/>
      <c r="E8" s="184"/>
    </row>
    <row r="9" spans="1:10" ht="15" customHeight="1">
      <c r="A9" s="183" t="s">
        <v>12</v>
      </c>
      <c r="B9" s="171"/>
      <c r="C9" s="171"/>
      <c r="D9" s="126"/>
      <c r="E9" s="171"/>
      <c r="F9" s="145" t="s">
        <v>172</v>
      </c>
      <c r="I9" s="201"/>
      <c r="J9" s="145"/>
    </row>
    <row r="10" spans="1:10" ht="15" customHeight="1">
      <c r="A10" s="126" t="s">
        <v>173</v>
      </c>
      <c r="B10" s="171">
        <v>65</v>
      </c>
      <c r="C10" s="145">
        <v>8</v>
      </c>
      <c r="D10" s="126">
        <v>40</v>
      </c>
      <c r="E10" s="171">
        <f>SUM((B10*D10))</f>
        <v>2600</v>
      </c>
      <c r="F10" s="9">
        <f>D10+C10</f>
        <v>48</v>
      </c>
      <c r="G10" s="145"/>
      <c r="J10" s="145"/>
    </row>
    <row r="11" spans="1:10" ht="15" customHeight="1">
      <c r="A11" s="126" t="s">
        <v>174</v>
      </c>
      <c r="B11" s="171">
        <v>65</v>
      </c>
      <c r="C11" s="145">
        <v>3</v>
      </c>
      <c r="D11" s="126">
        <v>17</v>
      </c>
      <c r="E11" s="171">
        <f>SUM((B11*D11))</f>
        <v>1105</v>
      </c>
      <c r="F11" s="9">
        <f>D11+C11</f>
        <v>20</v>
      </c>
      <c r="G11" s="145"/>
      <c r="J11" s="145"/>
    </row>
    <row r="12" spans="1:10" ht="15" customHeight="1">
      <c r="A12" s="126" t="s">
        <v>175</v>
      </c>
      <c r="B12" s="171">
        <v>65</v>
      </c>
      <c r="C12" s="145">
        <v>5</v>
      </c>
      <c r="D12" s="126">
        <v>20</v>
      </c>
      <c r="E12" s="171">
        <f>SUM((B12*D12))</f>
        <v>1300</v>
      </c>
      <c r="F12" s="9">
        <f>D12+C12</f>
        <v>25</v>
      </c>
      <c r="G12" s="145"/>
      <c r="J12" s="145"/>
    </row>
    <row r="13" spans="1:10" ht="15" customHeight="1">
      <c r="A13" s="126" t="s">
        <v>27</v>
      </c>
      <c r="B13" s="171">
        <v>0</v>
      </c>
      <c r="C13" s="171"/>
      <c r="D13" s="126">
        <v>40</v>
      </c>
      <c r="E13" s="171"/>
      <c r="G13" s="145"/>
      <c r="J13" s="145"/>
    </row>
    <row r="14" spans="1:10" ht="15" customHeight="1">
      <c r="A14" s="126"/>
      <c r="B14" s="171"/>
      <c r="C14" s="289">
        <f>SUM(C10:C12)</f>
        <v>16</v>
      </c>
      <c r="D14" s="289">
        <f>SUM(D10:D12)</f>
        <v>77</v>
      </c>
      <c r="E14" s="184">
        <f>SUM(E10:E12)</f>
        <v>5005</v>
      </c>
      <c r="F14" s="9">
        <f>SUM(D10:D13)</f>
        <v>117</v>
      </c>
      <c r="J14" s="145"/>
    </row>
    <row r="15" spans="1:10" ht="15" customHeight="1">
      <c r="A15" s="126"/>
      <c r="B15" s="171"/>
      <c r="C15" s="288"/>
      <c r="D15" s="288"/>
      <c r="E15" s="294"/>
      <c r="J15" s="145"/>
    </row>
    <row r="16" spans="1:10" ht="14.25">
      <c r="A16" s="126"/>
      <c r="B16" s="171"/>
      <c r="C16" s="286"/>
      <c r="D16" s="295" t="s">
        <v>382</v>
      </c>
      <c r="E16" s="296">
        <f>E7+E14</f>
        <v>43805</v>
      </c>
      <c r="H16" s="145"/>
      <c r="J16" s="145"/>
    </row>
    <row r="17" spans="1:10" ht="14.25" customHeight="1">
      <c r="A17" s="183" t="s">
        <v>19</v>
      </c>
      <c r="B17" s="183"/>
      <c r="C17" s="183"/>
      <c r="D17" s="183"/>
      <c r="E17" s="183"/>
      <c r="H17" s="145"/>
      <c r="J17" s="145"/>
    </row>
    <row r="18" spans="1:10" ht="14.25" customHeight="1">
      <c r="A18" s="126" t="s">
        <v>20</v>
      </c>
      <c r="B18" s="171">
        <v>4000</v>
      </c>
      <c r="C18" s="171"/>
      <c r="D18" s="126">
        <v>2</v>
      </c>
      <c r="E18" s="171">
        <f>SUM((B18*D18))</f>
        <v>8000</v>
      </c>
      <c r="F18" s="145" t="s">
        <v>176</v>
      </c>
      <c r="G18" s="145"/>
      <c r="H18" s="145" t="s">
        <v>177</v>
      </c>
      <c r="J18" s="145"/>
    </row>
    <row r="19" spans="1:10" ht="14.25" customHeight="1">
      <c r="A19" s="126" t="s">
        <v>21</v>
      </c>
      <c r="B19" s="171">
        <v>3000</v>
      </c>
      <c r="C19" s="171"/>
      <c r="D19" s="126">
        <v>0</v>
      </c>
      <c r="E19" s="171">
        <f>SUM((B19*D19))</f>
        <v>0</v>
      </c>
      <c r="H19" s="145"/>
      <c r="J19" s="145"/>
    </row>
    <row r="20" spans="1:10" ht="14.25" customHeight="1">
      <c r="A20" s="179" t="s">
        <v>22</v>
      </c>
      <c r="B20" s="171">
        <v>2000</v>
      </c>
      <c r="C20" s="171"/>
      <c r="D20" s="126">
        <v>1</v>
      </c>
      <c r="E20" s="171">
        <f>SUM((B20*D20))</f>
        <v>2000</v>
      </c>
      <c r="F20" s="145" t="s">
        <v>178</v>
      </c>
      <c r="G20" s="145"/>
      <c r="J20" s="145"/>
    </row>
    <row r="21" spans="1:10" ht="14.25" customHeight="1">
      <c r="A21" s="179" t="s">
        <v>23</v>
      </c>
      <c r="B21" s="171">
        <v>500</v>
      </c>
      <c r="C21" s="171"/>
      <c r="D21" s="126">
        <v>3</v>
      </c>
      <c r="E21" s="171">
        <f>SUM((B21*D21))</f>
        <v>1500</v>
      </c>
      <c r="F21" s="145" t="s">
        <v>179</v>
      </c>
      <c r="G21" s="145"/>
      <c r="H21" s="145" t="s">
        <v>180</v>
      </c>
      <c r="I21" s="9" t="s">
        <v>205</v>
      </c>
      <c r="J21" s="145"/>
    </row>
    <row r="22" spans="1:10" ht="15.75">
      <c r="A22" s="179" t="s">
        <v>39</v>
      </c>
      <c r="B22" s="171">
        <v>3500</v>
      </c>
      <c r="C22" s="171"/>
      <c r="D22" s="126">
        <v>1</v>
      </c>
      <c r="E22" s="171">
        <f>3500</f>
        <v>3500</v>
      </c>
      <c r="F22" s="145" t="s">
        <v>181</v>
      </c>
      <c r="G22" s="145"/>
      <c r="I22" s="229"/>
      <c r="J22" s="145"/>
    </row>
    <row r="23" spans="1:10" ht="14.25" customHeight="1">
      <c r="A23" s="179" t="s">
        <v>25</v>
      </c>
      <c r="B23" s="171">
        <v>800</v>
      </c>
      <c r="C23" s="171"/>
      <c r="D23" s="126">
        <v>1</v>
      </c>
      <c r="E23" s="171">
        <f aca="true" t="shared" si="0" ref="E23:E28">SUM((B23*D23))</f>
        <v>800</v>
      </c>
      <c r="F23" s="9" t="s">
        <v>182</v>
      </c>
      <c r="H23" s="145"/>
      <c r="J23" s="145"/>
    </row>
    <row r="24" spans="1:10" ht="14.25" customHeight="1">
      <c r="A24" s="126" t="s">
        <v>26</v>
      </c>
      <c r="B24" s="171">
        <v>1000</v>
      </c>
      <c r="C24" s="171"/>
      <c r="D24" s="126">
        <v>0</v>
      </c>
      <c r="E24" s="171">
        <f t="shared" si="0"/>
        <v>0</v>
      </c>
      <c r="H24" s="145"/>
      <c r="J24" s="145"/>
    </row>
    <row r="25" spans="1:10" ht="14.25" customHeight="1">
      <c r="A25" s="126" t="s">
        <v>27</v>
      </c>
      <c r="B25" s="171">
        <v>1500</v>
      </c>
      <c r="C25" s="171"/>
      <c r="D25" s="126">
        <v>1</v>
      </c>
      <c r="E25" s="171">
        <f t="shared" si="0"/>
        <v>1500</v>
      </c>
      <c r="F25" s="145" t="s">
        <v>176</v>
      </c>
      <c r="G25" s="145"/>
      <c r="H25" s="145"/>
      <c r="J25" s="145"/>
    </row>
    <row r="26" spans="1:10" ht="14.25" customHeight="1">
      <c r="A26" s="126" t="s">
        <v>28</v>
      </c>
      <c r="B26" s="171">
        <v>2000</v>
      </c>
      <c r="C26" s="171"/>
      <c r="D26" s="126">
        <v>0</v>
      </c>
      <c r="E26" s="171">
        <f t="shared" si="0"/>
        <v>0</v>
      </c>
      <c r="H26" s="145"/>
      <c r="J26" s="145"/>
    </row>
    <row r="27" spans="1:10" ht="14.25" customHeight="1">
      <c r="A27" s="126" t="s">
        <v>183</v>
      </c>
      <c r="B27" s="171">
        <v>500</v>
      </c>
      <c r="C27" s="171"/>
      <c r="D27" s="126">
        <v>1</v>
      </c>
      <c r="E27" s="171">
        <f t="shared" si="0"/>
        <v>500</v>
      </c>
      <c r="F27" s="9" t="s">
        <v>184</v>
      </c>
      <c r="H27" s="145"/>
      <c r="J27" s="145"/>
    </row>
    <row r="28" spans="1:10" ht="14.25" customHeight="1">
      <c r="A28" s="126" t="s">
        <v>185</v>
      </c>
      <c r="B28" s="171">
        <v>1600</v>
      </c>
      <c r="C28" s="171"/>
      <c r="D28" s="126">
        <v>1</v>
      </c>
      <c r="E28" s="171">
        <f t="shared" si="0"/>
        <v>1600</v>
      </c>
      <c r="F28" s="145" t="s">
        <v>186</v>
      </c>
      <c r="G28" s="145"/>
      <c r="J28" s="145"/>
    </row>
    <row r="29" spans="1:10" ht="14.25" customHeight="1">
      <c r="A29" s="126"/>
      <c r="B29" s="171"/>
      <c r="C29" s="171"/>
      <c r="D29" s="126"/>
      <c r="E29" s="184">
        <f>SUM(E18:E28)</f>
        <v>19400</v>
      </c>
      <c r="I29" s="194"/>
      <c r="J29" s="145"/>
    </row>
    <row r="30" spans="1:10" ht="14.25" customHeight="1">
      <c r="A30" s="126"/>
      <c r="B30" s="171"/>
      <c r="C30" s="171"/>
      <c r="D30" s="126"/>
      <c r="I30" s="194"/>
      <c r="J30" s="145"/>
    </row>
    <row r="31" spans="1:8" ht="15" customHeight="1">
      <c r="A31" s="183" t="s">
        <v>31</v>
      </c>
      <c r="B31" s="183"/>
      <c r="C31" s="183"/>
      <c r="D31" s="183"/>
      <c r="E31" s="183"/>
      <c r="F31" s="194"/>
      <c r="G31" s="194"/>
      <c r="H31" s="145"/>
    </row>
    <row r="32" spans="1:5" ht="12.75" customHeight="1">
      <c r="A32" s="126" t="s">
        <v>187</v>
      </c>
      <c r="B32" s="171">
        <v>750</v>
      </c>
      <c r="C32" s="171"/>
      <c r="D32" s="126">
        <v>1</v>
      </c>
      <c r="E32" s="271">
        <f aca="true" t="shared" si="1" ref="E32:E38">B32*D32</f>
        <v>750</v>
      </c>
    </row>
    <row r="33" spans="1:5" ht="12.75" customHeight="1">
      <c r="A33" s="126" t="s">
        <v>188</v>
      </c>
      <c r="B33" s="171">
        <v>750</v>
      </c>
      <c r="C33" s="171"/>
      <c r="D33" s="126">
        <v>1</v>
      </c>
      <c r="E33" s="271">
        <f t="shared" si="1"/>
        <v>750</v>
      </c>
    </row>
    <row r="34" spans="1:8" ht="12.75" customHeight="1">
      <c r="A34" s="219" t="s">
        <v>189</v>
      </c>
      <c r="B34" s="171">
        <v>220</v>
      </c>
      <c r="C34" s="171"/>
      <c r="D34" s="126">
        <v>1</v>
      </c>
      <c r="E34" s="271">
        <f t="shared" si="1"/>
        <v>220</v>
      </c>
      <c r="H34" s="220"/>
    </row>
    <row r="35" spans="1:8" ht="12.75" customHeight="1">
      <c r="A35" s="196" t="s">
        <v>190</v>
      </c>
      <c r="B35" s="171">
        <v>750</v>
      </c>
      <c r="C35" s="171"/>
      <c r="D35" s="126">
        <v>1</v>
      </c>
      <c r="E35" s="271">
        <f>B35*D35</f>
        <v>750</v>
      </c>
      <c r="H35" s="220"/>
    </row>
    <row r="36" spans="1:8" ht="12.75" customHeight="1">
      <c r="A36" s="196" t="s">
        <v>191</v>
      </c>
      <c r="B36" s="171">
        <v>750</v>
      </c>
      <c r="C36" s="171"/>
      <c r="D36" s="126">
        <v>1</v>
      </c>
      <c r="E36" s="271">
        <f t="shared" si="1"/>
        <v>750</v>
      </c>
      <c r="H36" s="220"/>
    </row>
    <row r="37" spans="1:8" ht="12.75" customHeight="1">
      <c r="A37" s="219" t="s">
        <v>189</v>
      </c>
      <c r="B37" s="171">
        <v>220</v>
      </c>
      <c r="C37" s="171"/>
      <c r="D37" s="126">
        <v>1</v>
      </c>
      <c r="E37" s="271">
        <f t="shared" si="1"/>
        <v>220</v>
      </c>
      <c r="H37" s="220"/>
    </row>
    <row r="38" spans="1:8" ht="12.75" customHeight="1">
      <c r="A38" s="196" t="s">
        <v>176</v>
      </c>
      <c r="B38" s="171">
        <v>0</v>
      </c>
      <c r="C38" s="171"/>
      <c r="D38" s="126">
        <v>1</v>
      </c>
      <c r="E38" s="126">
        <f t="shared" si="1"/>
        <v>0</v>
      </c>
      <c r="H38" s="220"/>
    </row>
    <row r="39" spans="1:8" ht="12.75" customHeight="1">
      <c r="A39" s="196" t="s">
        <v>192</v>
      </c>
      <c r="B39" s="171">
        <v>850</v>
      </c>
      <c r="C39" s="171"/>
      <c r="D39" s="126">
        <v>1</v>
      </c>
      <c r="E39" s="271">
        <f>B39*D39</f>
        <v>850</v>
      </c>
      <c r="H39" s="220"/>
    </row>
    <row r="40" spans="1:8" ht="12.75" customHeight="1">
      <c r="A40" s="219" t="s">
        <v>189</v>
      </c>
      <c r="B40" s="171">
        <v>220</v>
      </c>
      <c r="C40" s="171"/>
      <c r="D40" s="126">
        <v>1</v>
      </c>
      <c r="E40" s="271">
        <f>B40*D40</f>
        <v>220</v>
      </c>
      <c r="H40" s="220"/>
    </row>
    <row r="41" spans="1:8" ht="12.75" customHeight="1">
      <c r="A41" s="196" t="s">
        <v>206</v>
      </c>
      <c r="B41" s="171">
        <v>750</v>
      </c>
      <c r="C41" s="171"/>
      <c r="D41" s="126">
        <v>1</v>
      </c>
      <c r="E41" s="271">
        <f>B41*D41</f>
        <v>750</v>
      </c>
      <c r="H41" s="220"/>
    </row>
    <row r="42" spans="1:8" ht="12.75" customHeight="1">
      <c r="A42" s="196" t="s">
        <v>208</v>
      </c>
      <c r="B42" s="171">
        <v>850</v>
      </c>
      <c r="C42" s="171"/>
      <c r="D42" s="126">
        <v>1</v>
      </c>
      <c r="E42" s="271">
        <f>B42*D42</f>
        <v>850</v>
      </c>
      <c r="H42" s="220"/>
    </row>
    <row r="43" spans="1:8" ht="12.75" customHeight="1">
      <c r="A43" s="196" t="s">
        <v>207</v>
      </c>
      <c r="B43" s="171">
        <v>850</v>
      </c>
      <c r="C43" s="171"/>
      <c r="D43" s="126">
        <v>1</v>
      </c>
      <c r="E43" s="271">
        <f>B43*D43</f>
        <v>850</v>
      </c>
      <c r="H43" s="220"/>
    </row>
    <row r="44" spans="1:8" ht="12.75" customHeight="1">
      <c r="A44" s="196"/>
      <c r="B44" s="171"/>
      <c r="C44" s="171"/>
      <c r="D44" s="126"/>
      <c r="E44" s="271"/>
      <c r="H44" s="220"/>
    </row>
    <row r="45" spans="4:8" ht="38.25">
      <c r="D45" s="292" t="s">
        <v>383</v>
      </c>
      <c r="E45" s="293">
        <f>SUM(E32:E43)</f>
        <v>6960</v>
      </c>
      <c r="F45" s="193"/>
      <c r="G45" s="193"/>
      <c r="H45" s="220"/>
    </row>
    <row r="46" ht="12.75" customHeight="1">
      <c r="E46" s="193"/>
    </row>
    <row r="47" spans="4:9" ht="12.75" customHeight="1">
      <c r="D47" s="297" t="s">
        <v>384</v>
      </c>
      <c r="E47" s="184">
        <f>SUM(E7,E29,E14,E45)</f>
        <v>70165</v>
      </c>
      <c r="F47" s="201"/>
      <c r="G47" s="201"/>
      <c r="H47" s="221"/>
      <c r="I47" s="201"/>
    </row>
    <row r="48" spans="4:9" ht="12.75" customHeight="1">
      <c r="D48" s="297" t="s">
        <v>313</v>
      </c>
      <c r="E48" s="290">
        <f>'2016 Budget'!D80</f>
        <v>69058.02864500001</v>
      </c>
      <c r="H48" s="220"/>
      <c r="I48" s="233"/>
    </row>
    <row r="49" spans="4:9" ht="12.75" customHeight="1">
      <c r="D49" s="298" t="s">
        <v>315</v>
      </c>
      <c r="E49" s="291">
        <f>E47-E48</f>
        <v>1106.971354999987</v>
      </c>
      <c r="H49" s="220"/>
      <c r="I49" s="233"/>
    </row>
    <row r="50" spans="8:9" ht="12.75" customHeight="1">
      <c r="H50" s="255"/>
      <c r="I50" s="233"/>
    </row>
    <row r="51" spans="1:9" ht="12.75" customHeight="1">
      <c r="A51" s="257"/>
      <c r="E51" s="201"/>
      <c r="F51" s="127"/>
      <c r="G51" s="127"/>
      <c r="H51" s="220"/>
      <c r="I51" s="233"/>
    </row>
    <row r="52" spans="6:9" ht="12.75" customHeight="1">
      <c r="F52" s="127"/>
      <c r="G52" s="127"/>
      <c r="H52" s="220"/>
      <c r="I52" s="233"/>
    </row>
    <row r="54" spans="6:8" ht="12.75" customHeight="1">
      <c r="F54" s="201"/>
      <c r="G54" s="201"/>
      <c r="H54" s="232"/>
    </row>
    <row r="55" ht="12.75" customHeight="1">
      <c r="D55" s="211"/>
    </row>
    <row r="56" spans="2:3" ht="12.75" customHeight="1">
      <c r="B56" s="211"/>
      <c r="C56" s="211"/>
    </row>
    <row r="57" spans="2:3" ht="12.75" customHeight="1">
      <c r="B57" s="211"/>
      <c r="C57" s="211"/>
    </row>
    <row r="58" spans="2:3" ht="12.75" customHeight="1">
      <c r="B58" s="211"/>
      <c r="C58" s="211"/>
    </row>
    <row r="59" spans="2:3" ht="12.75" customHeight="1">
      <c r="B59" s="211"/>
      <c r="C59" s="211"/>
    </row>
    <row r="60" spans="2:3" ht="12.75" customHeight="1">
      <c r="B60" s="211"/>
      <c r="C60" s="211"/>
    </row>
    <row r="61" spans="2:3" ht="12.75" customHeight="1">
      <c r="B61" s="211"/>
      <c r="C61" s="211"/>
    </row>
    <row r="62" spans="2:3" ht="12.75" customHeight="1">
      <c r="B62" s="211"/>
      <c r="C62" s="211"/>
    </row>
    <row r="63" spans="2:3" ht="12.75" customHeight="1">
      <c r="B63" s="211"/>
      <c r="C63" s="211"/>
    </row>
    <row r="64" spans="2:3" ht="12.75" customHeight="1">
      <c r="B64" s="211"/>
      <c r="C64" s="211"/>
    </row>
    <row r="65" spans="2:3" ht="12.75" customHeight="1">
      <c r="B65" s="211"/>
      <c r="C65" s="211"/>
    </row>
    <row r="67" ht="12.75" customHeight="1">
      <c r="D67" s="211"/>
    </row>
  </sheetData>
  <sheetProtection/>
  <mergeCells count="1">
    <mergeCell ref="H1:K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96" zoomScaleNormal="96" zoomScalePageLayoutView="0" workbookViewId="0" topLeftCell="A1">
      <pane ySplit="3" topLeftCell="A4" activePane="bottomLeft" state="frozen"/>
      <selection pane="topLeft" activeCell="E16" activeCellId="7" sqref="C6 B9 B4 C6 C6 C7 B4 E16"/>
      <selection pane="bottomLeft" activeCell="F26" sqref="F26"/>
    </sheetView>
  </sheetViews>
  <sheetFormatPr defaultColWidth="8.00390625" defaultRowHeight="15" customHeight="1"/>
  <cols>
    <col min="1" max="1" width="17.28125" style="0" customWidth="1"/>
    <col min="2" max="2" width="29.8515625" style="0" customWidth="1"/>
    <col min="3" max="3" width="25.7109375" style="0" customWidth="1"/>
    <col min="4" max="5" width="30.57421875" style="0" customWidth="1"/>
    <col min="6" max="6" width="27.140625" style="0" customWidth="1"/>
    <col min="7" max="7" width="12.28125" style="94" customWidth="1"/>
  </cols>
  <sheetData>
    <row r="1" spans="1:7" ht="30">
      <c r="A1" s="217" t="s">
        <v>64</v>
      </c>
      <c r="B1" s="217"/>
      <c r="C1" s="217"/>
      <c r="D1" s="217"/>
      <c r="E1" s="217"/>
      <c r="F1" s="217"/>
      <c r="G1" s="217"/>
    </row>
    <row r="2" spans="1:7" s="37" customFormat="1" ht="28.5" customHeight="1">
      <c r="A2" s="51" t="s">
        <v>65</v>
      </c>
      <c r="B2" s="51" t="s">
        <v>66</v>
      </c>
      <c r="C2" s="51" t="s">
        <v>67</v>
      </c>
      <c r="D2" s="51" t="s">
        <v>68</v>
      </c>
      <c r="E2" s="51" t="s">
        <v>69</v>
      </c>
      <c r="F2" s="51" t="s">
        <v>70</v>
      </c>
      <c r="G2" s="96" t="s">
        <v>71</v>
      </c>
    </row>
    <row r="3" spans="1:7" ht="28.5">
      <c r="A3" s="81"/>
      <c r="B3" s="81"/>
      <c r="C3" s="81" t="s">
        <v>72</v>
      </c>
      <c r="D3" s="81" t="s">
        <v>73</v>
      </c>
      <c r="E3" s="81" t="s">
        <v>73</v>
      </c>
      <c r="F3" s="95" t="s">
        <v>74</v>
      </c>
      <c r="G3" s="98"/>
    </row>
    <row r="4" spans="1:7" ht="14.25" customHeight="1">
      <c r="A4" s="52"/>
      <c r="B4" s="106"/>
      <c r="C4" s="40"/>
      <c r="D4" s="107"/>
      <c r="E4" s="105"/>
      <c r="F4" s="53"/>
      <c r="G4" s="97"/>
    </row>
    <row r="5" spans="1:7" ht="14.25" customHeight="1">
      <c r="A5" s="25"/>
      <c r="B5" s="72"/>
      <c r="C5" s="44"/>
      <c r="D5" s="108"/>
      <c r="E5" s="44"/>
      <c r="F5" s="44"/>
      <c r="G5" s="88"/>
    </row>
    <row r="6" spans="1:7" ht="25.5" customHeight="1">
      <c r="A6" s="38"/>
      <c r="B6" s="38"/>
      <c r="C6" s="38" t="s">
        <v>26</v>
      </c>
      <c r="D6" s="39" t="s">
        <v>26</v>
      </c>
      <c r="E6" s="38" t="s">
        <v>26</v>
      </c>
      <c r="F6" s="57" t="s">
        <v>26</v>
      </c>
      <c r="G6" s="97"/>
    </row>
    <row r="7" spans="1:7" ht="14.25" customHeight="1">
      <c r="A7" s="52"/>
      <c r="B7" s="40"/>
      <c r="C7" s="41" t="s">
        <v>75</v>
      </c>
      <c r="D7" s="42" t="s">
        <v>76</v>
      </c>
      <c r="E7" s="43" t="s">
        <v>76</v>
      </c>
      <c r="F7" s="82" t="s">
        <v>76</v>
      </c>
      <c r="G7" s="97"/>
    </row>
    <row r="8" spans="1:7" ht="14.25" customHeight="1">
      <c r="A8" s="25"/>
      <c r="B8" s="44" t="s">
        <v>77</v>
      </c>
      <c r="C8" s="32">
        <v>80</v>
      </c>
      <c r="D8" s="45">
        <v>200</v>
      </c>
      <c r="E8" s="45">
        <v>200</v>
      </c>
      <c r="F8" s="83">
        <v>200</v>
      </c>
      <c r="G8" s="89"/>
    </row>
    <row r="9" spans="1:7" ht="14.25" customHeight="1">
      <c r="A9" s="47"/>
      <c r="B9" s="47" t="s">
        <v>78</v>
      </c>
      <c r="C9" s="48">
        <v>9</v>
      </c>
      <c r="D9" s="46">
        <v>24</v>
      </c>
      <c r="E9" s="45">
        <v>24</v>
      </c>
      <c r="F9" s="83">
        <v>24</v>
      </c>
      <c r="G9" s="90"/>
    </row>
    <row r="10" spans="1:7" ht="14.25" customHeight="1">
      <c r="A10" s="47"/>
      <c r="B10" s="188" t="s">
        <v>79</v>
      </c>
      <c r="C10" s="187">
        <f>C8*C9</f>
        <v>720</v>
      </c>
      <c r="D10" s="46"/>
      <c r="E10" s="45"/>
      <c r="F10" s="83"/>
      <c r="G10" s="90"/>
    </row>
    <row r="11" spans="1:7" ht="14.25" customHeight="1">
      <c r="A11" s="47"/>
      <c r="B11" s="188" t="s">
        <v>80</v>
      </c>
      <c r="D11" s="187">
        <f>D8*D9</f>
        <v>4800</v>
      </c>
      <c r="E11" s="187">
        <f>E8*E9</f>
        <v>4800</v>
      </c>
      <c r="F11" s="83"/>
      <c r="G11" s="90"/>
    </row>
    <row r="12" spans="1:7" ht="14.25" customHeight="1">
      <c r="A12" s="25"/>
      <c r="B12" s="49" t="s">
        <v>81</v>
      </c>
      <c r="C12" s="50">
        <f>C10</f>
        <v>720</v>
      </c>
      <c r="D12" s="50">
        <f>D11</f>
        <v>4800</v>
      </c>
      <c r="E12" s="50">
        <f>E11</f>
        <v>4800</v>
      </c>
      <c r="F12" s="84">
        <f>F8*F9</f>
        <v>4800</v>
      </c>
      <c r="G12" s="89"/>
    </row>
    <row r="13" spans="1:7" ht="14.25" customHeight="1">
      <c r="A13" s="25"/>
      <c r="B13" s="44"/>
      <c r="C13" s="44"/>
      <c r="D13" s="44"/>
      <c r="E13" s="44"/>
      <c r="F13" s="67"/>
      <c r="G13" s="89"/>
    </row>
    <row r="14" spans="1:7" ht="15">
      <c r="A14" s="54"/>
      <c r="B14" s="55"/>
      <c r="C14" s="56"/>
      <c r="D14" s="56"/>
      <c r="E14" s="56"/>
      <c r="F14" s="10"/>
      <c r="G14" s="99">
        <f>C12+D12+E12+F12</f>
        <v>15120</v>
      </c>
    </row>
    <row r="15" spans="1:7" ht="25.5" customHeight="1">
      <c r="A15" s="57"/>
      <c r="B15" s="38"/>
      <c r="C15" s="58" t="s">
        <v>82</v>
      </c>
      <c r="D15" s="38" t="s">
        <v>82</v>
      </c>
      <c r="E15" s="38" t="s">
        <v>82</v>
      </c>
      <c r="F15" s="57" t="s">
        <v>82</v>
      </c>
      <c r="G15" s="101"/>
    </row>
    <row r="16" spans="1:7" ht="14.25" customHeight="1">
      <c r="A16" s="52"/>
      <c r="B16" s="40"/>
      <c r="C16" s="59" t="s">
        <v>83</v>
      </c>
      <c r="D16" s="53" t="s">
        <v>83</v>
      </c>
      <c r="E16" s="53" t="s">
        <v>83</v>
      </c>
      <c r="F16" s="64" t="s">
        <v>83</v>
      </c>
      <c r="G16" s="97"/>
    </row>
    <row r="17" spans="1:7" ht="14.25" customHeight="1">
      <c r="A17" s="60"/>
      <c r="B17" s="61"/>
      <c r="C17" s="62"/>
      <c r="D17" s="63"/>
      <c r="E17" s="63"/>
      <c r="F17" s="85"/>
      <c r="G17" s="102"/>
    </row>
    <row r="18" spans="1:7" ht="25.5" customHeight="1">
      <c r="A18" s="38"/>
      <c r="B18" s="38"/>
      <c r="C18" s="38" t="s">
        <v>84</v>
      </c>
      <c r="D18" s="38" t="s">
        <v>84</v>
      </c>
      <c r="E18" s="38" t="s">
        <v>84</v>
      </c>
      <c r="F18" s="57"/>
      <c r="G18" s="102"/>
    </row>
    <row r="19" spans="1:7" ht="42.75">
      <c r="A19" s="64"/>
      <c r="B19" s="53"/>
      <c r="C19" s="185" t="s">
        <v>85</v>
      </c>
      <c r="D19" s="53" t="s">
        <v>86</v>
      </c>
      <c r="E19" s="53" t="s">
        <v>86</v>
      </c>
      <c r="F19" s="86"/>
      <c r="G19" s="100"/>
    </row>
    <row r="20" spans="1:7" ht="14.25" customHeight="1">
      <c r="A20" s="25"/>
      <c r="B20" s="44" t="s">
        <v>77</v>
      </c>
      <c r="C20" s="65">
        <v>0</v>
      </c>
      <c r="D20" s="45">
        <v>250</v>
      </c>
      <c r="E20" s="45">
        <v>250</v>
      </c>
      <c r="F20" s="72"/>
      <c r="G20" s="88"/>
    </row>
    <row r="21" spans="1:7" ht="14.25" customHeight="1">
      <c r="A21" s="47"/>
      <c r="B21" s="44" t="s">
        <v>78</v>
      </c>
      <c r="C21" s="45">
        <v>0</v>
      </c>
      <c r="D21" s="45">
        <v>13</v>
      </c>
      <c r="E21" s="45">
        <v>15</v>
      </c>
      <c r="F21" s="8"/>
      <c r="G21" s="88"/>
    </row>
    <row r="22" spans="1:7" ht="14.25" customHeight="1">
      <c r="A22" s="47"/>
      <c r="B22" s="186" t="s">
        <v>87</v>
      </c>
      <c r="C22" s="45"/>
      <c r="D22" s="45"/>
      <c r="E22" s="45"/>
      <c r="F22" s="8"/>
      <c r="G22" s="88"/>
    </row>
    <row r="23" spans="1:7" ht="14.25" customHeight="1">
      <c r="A23" s="47"/>
      <c r="B23" s="186" t="s">
        <v>88</v>
      </c>
      <c r="C23" s="45"/>
      <c r="D23" s="45">
        <v>5</v>
      </c>
      <c r="E23" s="45">
        <v>5</v>
      </c>
      <c r="F23" s="8"/>
      <c r="G23" s="88"/>
    </row>
    <row r="24" spans="1:7" ht="14.25" customHeight="1">
      <c r="A24" s="25"/>
      <c r="B24" s="49" t="s">
        <v>81</v>
      </c>
      <c r="C24" s="50">
        <f>C20*C21</f>
        <v>0</v>
      </c>
      <c r="D24" s="50">
        <f>D20*(D21+D23)</f>
        <v>4500</v>
      </c>
      <c r="E24" s="50">
        <f>E20*(E21+E23)</f>
        <v>5000</v>
      </c>
      <c r="F24" s="8"/>
      <c r="G24" s="88"/>
    </row>
    <row r="25" spans="1:7" ht="14.25" customHeight="1">
      <c r="A25" s="25"/>
      <c r="B25" s="44"/>
      <c r="C25" s="66"/>
      <c r="D25" s="66"/>
      <c r="E25" s="65"/>
      <c r="F25" s="72"/>
      <c r="G25" s="88"/>
    </row>
    <row r="26" spans="1:7" ht="14.25" customHeight="1">
      <c r="A26" s="119"/>
      <c r="B26" s="56"/>
      <c r="C26" s="56"/>
      <c r="D26" s="56"/>
      <c r="E26" s="56"/>
      <c r="F26" s="87"/>
      <c r="G26" s="103">
        <f>SUM(C24:E24)</f>
        <v>9500</v>
      </c>
    </row>
    <row r="27" spans="1:7" ht="25.5" customHeight="1">
      <c r="A27" s="68"/>
      <c r="B27" s="68"/>
      <c r="C27" s="69" t="s">
        <v>89</v>
      </c>
      <c r="D27" s="68" t="s">
        <v>39</v>
      </c>
      <c r="E27" s="180" t="s">
        <v>90</v>
      </c>
      <c r="F27" s="172" t="s">
        <v>91</v>
      </c>
      <c r="G27" s="104">
        <f>G26+G14</f>
        <v>24620</v>
      </c>
    </row>
    <row r="28" spans="1:7" ht="14.25" customHeight="1">
      <c r="A28" s="52"/>
      <c r="B28" s="40"/>
      <c r="C28" s="70"/>
      <c r="D28" s="71" t="s">
        <v>92</v>
      </c>
      <c r="E28" s="71" t="s">
        <v>93</v>
      </c>
      <c r="F28" s="31"/>
      <c r="G28" s="104"/>
    </row>
    <row r="29" spans="1:7" ht="14.25" customHeight="1">
      <c r="A29" s="25"/>
      <c r="B29" s="44" t="s">
        <v>77</v>
      </c>
      <c r="C29" s="72"/>
      <c r="D29" s="44">
        <v>250</v>
      </c>
      <c r="E29" s="44">
        <v>250</v>
      </c>
      <c r="F29" s="10"/>
      <c r="G29" s="88"/>
    </row>
    <row r="30" spans="1:7" ht="14.25" customHeight="1">
      <c r="A30" s="47"/>
      <c r="B30" s="45" t="s">
        <v>94</v>
      </c>
      <c r="C30" s="73"/>
      <c r="D30" s="74">
        <v>34</v>
      </c>
      <c r="E30" s="74">
        <v>28</v>
      </c>
      <c r="F30" s="10"/>
      <c r="G30" s="88"/>
    </row>
    <row r="31" spans="1:7" ht="14.25" customHeight="1">
      <c r="A31" s="47"/>
      <c r="B31" s="176" t="s">
        <v>95</v>
      </c>
      <c r="C31" s="73"/>
      <c r="D31" s="74">
        <f>0*150</f>
        <v>0</v>
      </c>
      <c r="E31" s="74">
        <f>0*150</f>
        <v>0</v>
      </c>
      <c r="F31" s="10"/>
      <c r="G31" s="88"/>
    </row>
    <row r="32" spans="1:7" s="2" customFormat="1" ht="14.25" customHeight="1">
      <c r="A32" s="25"/>
      <c r="B32" s="66" t="s">
        <v>96</v>
      </c>
      <c r="C32" s="72"/>
      <c r="D32" s="75">
        <v>6.5</v>
      </c>
      <c r="E32" s="75">
        <v>6.5</v>
      </c>
      <c r="F32" s="10"/>
      <c r="G32" s="88"/>
    </row>
    <row r="33" spans="1:7" ht="14.25" customHeight="1">
      <c r="A33" s="25"/>
      <c r="B33" s="49" t="s">
        <v>81</v>
      </c>
      <c r="C33" s="72"/>
      <c r="D33" s="50">
        <f>D29*(D30+D32)+D31</f>
        <v>10125</v>
      </c>
      <c r="E33" s="50">
        <f>E29*(E30+E32)+E31</f>
        <v>8625</v>
      </c>
      <c r="F33" s="10"/>
      <c r="G33" s="88"/>
    </row>
    <row r="34" spans="1:7" ht="14.25" customHeight="1">
      <c r="A34" s="25"/>
      <c r="B34" s="49" t="s">
        <v>97</v>
      </c>
      <c r="C34" s="76"/>
      <c r="D34" s="50">
        <f>D33</f>
        <v>10125</v>
      </c>
      <c r="E34" s="50">
        <f>E33</f>
        <v>8625</v>
      </c>
      <c r="F34" s="83"/>
      <c r="G34" s="90"/>
    </row>
    <row r="35" spans="1:7" ht="14.25" customHeight="1">
      <c r="A35" s="8"/>
      <c r="B35" s="44"/>
      <c r="C35" s="76"/>
      <c r="D35" s="44"/>
      <c r="E35" s="65"/>
      <c r="F35" s="83"/>
      <c r="G35" s="90"/>
    </row>
    <row r="36" spans="1:7" ht="14.25" customHeight="1">
      <c r="A36" s="77"/>
      <c r="B36" s="44"/>
      <c r="C36" s="115"/>
      <c r="D36" s="44"/>
      <c r="E36" s="116"/>
      <c r="F36" s="117"/>
      <c r="G36" s="103">
        <f>D34</f>
        <v>10125</v>
      </c>
    </row>
    <row r="37" spans="1:7" s="2" customFormat="1" ht="14.25" customHeight="1">
      <c r="A37" s="120"/>
      <c r="B37" s="44"/>
      <c r="C37" s="44"/>
      <c r="D37" s="44"/>
      <c r="E37" s="44"/>
      <c r="F37" s="44"/>
      <c r="G37" s="114"/>
    </row>
    <row r="38" spans="1:7" ht="14.25" customHeight="1">
      <c r="A38" s="118"/>
      <c r="B38" s="112" t="s">
        <v>98</v>
      </c>
      <c r="C38" s="113">
        <f>C12+C24</f>
        <v>720</v>
      </c>
      <c r="D38" s="113">
        <f>D12+D24+D34</f>
        <v>19425</v>
      </c>
      <c r="E38" s="113">
        <f>E12+E24</f>
        <v>9800</v>
      </c>
      <c r="F38" s="113">
        <f>F12+F24</f>
        <v>4800</v>
      </c>
      <c r="G38" s="121">
        <f>G27+G36</f>
        <v>34745</v>
      </c>
    </row>
    <row r="39" spans="1:7" ht="14.25" customHeight="1">
      <c r="A39" s="34"/>
      <c r="B39" s="109"/>
      <c r="C39" s="109"/>
      <c r="D39" s="109"/>
      <c r="E39" s="109"/>
      <c r="F39" s="194"/>
      <c r="G39" s="91"/>
    </row>
    <row r="40" spans="1:7" ht="14.25" customHeight="1">
      <c r="A40" s="35"/>
      <c r="B40" s="35"/>
      <c r="C40" s="110"/>
      <c r="D40" s="110"/>
      <c r="E40" s="110"/>
      <c r="F40" s="110"/>
      <c r="G40" s="92"/>
    </row>
    <row r="41" spans="1:7" ht="14.25" customHeight="1">
      <c r="A41" s="35"/>
      <c r="B41" s="35"/>
      <c r="C41" s="110"/>
      <c r="D41" s="110"/>
      <c r="E41" s="110"/>
      <c r="F41" s="110"/>
      <c r="G41" s="92"/>
    </row>
    <row r="42" spans="1:7" ht="14.25" customHeight="1">
      <c r="A42" s="35"/>
      <c r="B42" s="35"/>
      <c r="C42" s="110"/>
      <c r="D42" s="110"/>
      <c r="E42" s="110"/>
      <c r="F42" s="110"/>
      <c r="G42" s="92"/>
    </row>
    <row r="43" spans="1:7" ht="14.25" customHeight="1">
      <c r="A43" s="35"/>
      <c r="B43" s="35"/>
      <c r="C43" s="110"/>
      <c r="D43" s="110"/>
      <c r="E43" s="110"/>
      <c r="F43" s="110"/>
      <c r="G43" s="92"/>
    </row>
    <row r="44" spans="1:7" ht="14.25" customHeight="1">
      <c r="A44" s="35"/>
      <c r="B44" s="35"/>
      <c r="C44" s="110"/>
      <c r="D44" s="110"/>
      <c r="E44" s="110"/>
      <c r="F44" s="110"/>
      <c r="G44" s="92"/>
    </row>
    <row r="45" spans="1:7" ht="14.25" customHeight="1">
      <c r="A45" s="35"/>
      <c r="B45" s="36"/>
      <c r="C45" s="111"/>
      <c r="D45" s="111"/>
      <c r="E45" s="111"/>
      <c r="F45" s="111"/>
      <c r="G45" s="92"/>
    </row>
    <row r="46" spans="1:7" ht="14.25" customHeight="1">
      <c r="A46" s="35"/>
      <c r="B46" s="36"/>
      <c r="C46" s="111"/>
      <c r="D46" s="111"/>
      <c r="E46" s="111"/>
      <c r="F46" s="111"/>
      <c r="G46" s="92"/>
    </row>
    <row r="47" spans="1:7" ht="14.25" customHeight="1">
      <c r="A47" s="35"/>
      <c r="B47" s="36"/>
      <c r="C47" s="111"/>
      <c r="D47" s="111"/>
      <c r="E47" s="111"/>
      <c r="F47" s="111"/>
      <c r="G47" s="92"/>
    </row>
    <row r="48" spans="1:7" ht="14.25" customHeight="1">
      <c r="A48" s="2"/>
      <c r="B48" s="2"/>
      <c r="C48" s="33"/>
      <c r="D48" s="33"/>
      <c r="E48" s="33"/>
      <c r="F48" s="33"/>
      <c r="G48" s="93"/>
    </row>
    <row r="49" spans="1:7" ht="14.25" customHeight="1">
      <c r="A49" s="2"/>
      <c r="B49" s="2"/>
      <c r="C49" s="33"/>
      <c r="D49" s="33"/>
      <c r="E49" s="33"/>
      <c r="F49" s="33"/>
      <c r="G49" s="93"/>
    </row>
    <row r="50" spans="1:7" ht="14.25" customHeight="1">
      <c r="A50" s="2"/>
      <c r="B50" s="2"/>
      <c r="C50" s="33"/>
      <c r="D50" s="33"/>
      <c r="E50" s="33"/>
      <c r="F50" s="33"/>
      <c r="G50" s="93"/>
    </row>
    <row r="51" spans="1:7" ht="14.25" customHeight="1">
      <c r="A51" s="2"/>
      <c r="B51" s="2"/>
      <c r="C51" s="33"/>
      <c r="D51" s="33"/>
      <c r="E51" s="33"/>
      <c r="F51" s="33"/>
      <c r="G51" s="93"/>
    </row>
    <row r="52" spans="1:7" ht="14.25" customHeight="1">
      <c r="A52" s="2"/>
      <c r="B52" s="2"/>
      <c r="C52" s="109"/>
      <c r="D52" s="109"/>
      <c r="E52" s="109"/>
      <c r="F52" s="109"/>
      <c r="G52" s="93"/>
    </row>
    <row r="53" spans="1:7" ht="14.25" customHeight="1">
      <c r="A53" s="2"/>
      <c r="B53" s="2"/>
      <c r="C53" s="110"/>
      <c r="D53" s="110"/>
      <c r="E53" s="110"/>
      <c r="F53" s="110"/>
      <c r="G53" s="93"/>
    </row>
    <row r="54" spans="1:7" ht="14.25" customHeight="1">
      <c r="A54" s="2"/>
      <c r="B54" s="2"/>
      <c r="C54" s="110"/>
      <c r="D54" s="110"/>
      <c r="E54" s="110"/>
      <c r="F54" s="110"/>
      <c r="G54" s="93"/>
    </row>
    <row r="55" spans="1:7" ht="14.25" customHeight="1">
      <c r="A55" s="2"/>
      <c r="B55" s="2"/>
      <c r="C55" s="110"/>
      <c r="D55" s="110"/>
      <c r="E55" s="110"/>
      <c r="F55" s="110"/>
      <c r="G55" s="93"/>
    </row>
    <row r="56" spans="1:7" ht="14.25" customHeight="1">
      <c r="A56" s="2"/>
      <c r="B56" s="2"/>
      <c r="C56" s="110"/>
      <c r="D56" s="110"/>
      <c r="E56" s="110"/>
      <c r="F56" s="110"/>
      <c r="G56" s="93"/>
    </row>
    <row r="57" spans="1:7" ht="14.25" customHeight="1">
      <c r="A57" s="2"/>
      <c r="B57" s="2"/>
      <c r="C57" s="110"/>
      <c r="D57" s="110"/>
      <c r="E57" s="110"/>
      <c r="F57" s="110"/>
      <c r="G57" s="93"/>
    </row>
    <row r="58" spans="1:7" ht="14.25" customHeight="1">
      <c r="A58" s="2"/>
      <c r="B58" s="2"/>
      <c r="C58" s="111"/>
      <c r="D58" s="111"/>
      <c r="E58" s="111"/>
      <c r="F58" s="111"/>
      <c r="G58" s="93"/>
    </row>
    <row r="59" spans="1:7" ht="14.25" customHeight="1">
      <c r="A59" s="2"/>
      <c r="B59" s="2"/>
      <c r="C59" s="111"/>
      <c r="D59" s="111"/>
      <c r="E59" s="111"/>
      <c r="F59" s="111"/>
      <c r="G59" s="93"/>
    </row>
    <row r="60" spans="1:7" ht="14.25" customHeight="1">
      <c r="A60" s="2"/>
      <c r="B60" s="2"/>
      <c r="C60" s="111"/>
      <c r="D60" s="111"/>
      <c r="E60" s="111"/>
      <c r="F60" s="111"/>
      <c r="G60" s="93"/>
    </row>
    <row r="61" spans="3:6" ht="15" customHeight="1">
      <c r="C61" s="33"/>
      <c r="D61" s="33"/>
      <c r="E61" s="33"/>
      <c r="F61" s="33"/>
    </row>
    <row r="62" spans="3:6" ht="15" customHeight="1">
      <c r="C62" s="33"/>
      <c r="D62" s="33"/>
      <c r="E62" s="33"/>
      <c r="F62" s="33"/>
    </row>
    <row r="63" ht="15" customHeight="1">
      <c r="F63" s="36"/>
    </row>
    <row r="64" ht="15" customHeight="1">
      <c r="F64" s="36"/>
    </row>
    <row r="65" ht="15" customHeight="1">
      <c r="F65" s="2"/>
    </row>
    <row r="66" ht="15" customHeight="1">
      <c r="F66" s="2"/>
    </row>
    <row r="67" ht="15" customHeight="1">
      <c r="F67" s="2"/>
    </row>
    <row r="68" ht="15" customHeight="1">
      <c r="F68" s="2"/>
    </row>
  </sheetData>
  <sheetProtection/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1">
      <selection activeCell="D45" sqref="D45"/>
    </sheetView>
  </sheetViews>
  <sheetFormatPr defaultColWidth="9.140625" defaultRowHeight="12.75"/>
  <cols>
    <col min="1" max="6" width="9.140625" style="259" customWidth="1"/>
    <col min="7" max="7" width="14.57421875" style="259" customWidth="1"/>
    <col min="8" max="10" width="9.140625" style="259" customWidth="1"/>
    <col min="11" max="11" width="9.140625" style="266" customWidth="1"/>
    <col min="12" max="12" width="12.28125" style="266" customWidth="1"/>
    <col min="13" max="13" width="8.140625" style="259" customWidth="1"/>
    <col min="14" max="14" width="10.140625" style="261" bestFit="1" customWidth="1"/>
    <col min="15" max="15" width="9.140625" style="259" customWidth="1"/>
    <col min="16" max="16" width="10.140625" style="262" bestFit="1" customWidth="1"/>
    <col min="17" max="16384" width="9.140625" style="259" customWidth="1"/>
  </cols>
  <sheetData>
    <row r="1" spans="1:12" ht="12.75">
      <c r="A1" s="259" t="s">
        <v>318</v>
      </c>
      <c r="E1" s="259" t="s">
        <v>319</v>
      </c>
      <c r="G1" s="259" t="s">
        <v>320</v>
      </c>
      <c r="K1" s="260"/>
      <c r="L1" s="260"/>
    </row>
    <row r="2" spans="11:12" ht="12.75">
      <c r="K2" s="260"/>
      <c r="L2" s="260"/>
    </row>
    <row r="3" spans="1:16" ht="12.75">
      <c r="A3" s="263" t="s">
        <v>321</v>
      </c>
      <c r="B3" s="263"/>
      <c r="C3" s="263" t="s">
        <v>322</v>
      </c>
      <c r="D3" s="263"/>
      <c r="E3" s="263" t="s">
        <v>323</v>
      </c>
      <c r="F3" s="263"/>
      <c r="G3" s="263" t="s">
        <v>324</v>
      </c>
      <c r="H3" s="263"/>
      <c r="I3" s="263" t="s">
        <v>325</v>
      </c>
      <c r="J3" s="263"/>
      <c r="K3" s="263" t="s">
        <v>326</v>
      </c>
      <c r="L3" s="263"/>
      <c r="M3" s="263" t="s">
        <v>327</v>
      </c>
      <c r="N3" s="264" t="s">
        <v>328</v>
      </c>
      <c r="O3" s="263"/>
      <c r="P3" s="265"/>
    </row>
    <row r="4" spans="1:12" ht="12.75">
      <c r="A4" s="260"/>
      <c r="K4" s="260"/>
      <c r="L4" s="260"/>
    </row>
    <row r="5" spans="1:14" ht="12.75">
      <c r="A5" s="260" t="s">
        <v>329</v>
      </c>
      <c r="C5" s="259" t="s">
        <v>26</v>
      </c>
      <c r="E5" s="259" t="s">
        <v>330</v>
      </c>
      <c r="G5" s="259" t="s">
        <v>331</v>
      </c>
      <c r="I5" s="259">
        <v>125</v>
      </c>
      <c r="K5" s="260" t="s">
        <v>332</v>
      </c>
      <c r="L5" s="260"/>
      <c r="N5" s="261">
        <v>2250</v>
      </c>
    </row>
    <row r="6" spans="1:12" ht="12.75">
      <c r="A6" s="260"/>
      <c r="K6" s="260"/>
      <c r="L6" s="260"/>
    </row>
    <row r="7" spans="1:14" ht="12.75">
      <c r="A7" s="260" t="s">
        <v>333</v>
      </c>
      <c r="C7" s="259" t="s">
        <v>26</v>
      </c>
      <c r="E7" s="259" t="s">
        <v>334</v>
      </c>
      <c r="G7" s="259" t="s">
        <v>331</v>
      </c>
      <c r="I7" s="259">
        <v>225</v>
      </c>
      <c r="K7" s="260" t="s">
        <v>335</v>
      </c>
      <c r="L7" s="260"/>
      <c r="N7" s="261">
        <v>5400</v>
      </c>
    </row>
    <row r="8" spans="1:14" ht="12.75">
      <c r="A8" s="260" t="s">
        <v>333</v>
      </c>
      <c r="C8" s="259" t="s">
        <v>84</v>
      </c>
      <c r="E8" s="259" t="s">
        <v>336</v>
      </c>
      <c r="G8" s="259" t="s">
        <v>337</v>
      </c>
      <c r="I8" s="259">
        <v>225</v>
      </c>
      <c r="K8" s="260" t="s">
        <v>338</v>
      </c>
      <c r="L8" s="260"/>
      <c r="N8" s="261">
        <v>3600</v>
      </c>
    </row>
    <row r="9" spans="1:14" ht="12.75">
      <c r="A9" s="260" t="s">
        <v>333</v>
      </c>
      <c r="C9" s="259" t="s">
        <v>39</v>
      </c>
      <c r="E9" s="259" t="s">
        <v>339</v>
      </c>
      <c r="G9" s="259" t="s">
        <v>340</v>
      </c>
      <c r="I9" s="259">
        <v>240</v>
      </c>
      <c r="K9" s="260" t="s">
        <v>341</v>
      </c>
      <c r="L9" s="260"/>
      <c r="N9" s="261">
        <v>6960</v>
      </c>
    </row>
    <row r="10" spans="1:12" ht="12.75">
      <c r="A10" s="260"/>
      <c r="K10" s="260" t="s">
        <v>342</v>
      </c>
      <c r="L10" s="260"/>
    </row>
    <row r="11" spans="1:12" ht="12.75">
      <c r="A11" s="260"/>
      <c r="K11" s="260" t="s">
        <v>343</v>
      </c>
      <c r="L11" s="260"/>
    </row>
    <row r="12" spans="1:12" ht="12.75">
      <c r="A12" s="260"/>
      <c r="K12" s="260" t="s">
        <v>344</v>
      </c>
      <c r="L12" s="260"/>
    </row>
    <row r="13" spans="1:12" ht="12.75">
      <c r="A13" s="260"/>
      <c r="K13" s="260" t="s">
        <v>345</v>
      </c>
      <c r="L13" s="260"/>
    </row>
    <row r="14" spans="1:12" ht="12.75">
      <c r="A14" s="260"/>
      <c r="K14" s="260"/>
      <c r="L14" s="260"/>
    </row>
    <row r="15" spans="1:12" ht="12.75">
      <c r="A15" s="260"/>
      <c r="K15" s="260" t="s">
        <v>346</v>
      </c>
      <c r="L15" s="260"/>
    </row>
    <row r="16" spans="1:12" ht="12.75">
      <c r="A16" s="260"/>
      <c r="K16" s="260" t="s">
        <v>347</v>
      </c>
      <c r="L16" s="260"/>
    </row>
    <row r="17" spans="1:12" ht="12.75">
      <c r="A17" s="260"/>
      <c r="K17" s="260" t="s">
        <v>348</v>
      </c>
      <c r="L17" s="260"/>
    </row>
    <row r="18" spans="1:12" ht="12.75">
      <c r="A18" s="260"/>
      <c r="K18" s="260" t="s">
        <v>349</v>
      </c>
      <c r="L18" s="260"/>
    </row>
    <row r="19" spans="1:12" ht="12.75">
      <c r="A19" s="260"/>
      <c r="K19" s="260" t="s">
        <v>350</v>
      </c>
      <c r="L19" s="260"/>
    </row>
    <row r="20" spans="1:12" ht="12.75">
      <c r="A20" s="260"/>
      <c r="K20" s="260"/>
      <c r="L20" s="260"/>
    </row>
    <row r="21" spans="1:14" ht="12.75">
      <c r="A21" s="260" t="s">
        <v>333</v>
      </c>
      <c r="C21" s="259" t="s">
        <v>39</v>
      </c>
      <c r="E21" s="259" t="s">
        <v>339</v>
      </c>
      <c r="G21" s="259" t="s">
        <v>340</v>
      </c>
      <c r="I21" s="259">
        <v>240</v>
      </c>
      <c r="K21" s="260" t="s">
        <v>351</v>
      </c>
      <c r="L21" s="260"/>
      <c r="N21" s="261">
        <v>4080</v>
      </c>
    </row>
    <row r="22" spans="1:14" ht="12.75">
      <c r="A22" s="260" t="s">
        <v>333</v>
      </c>
      <c r="C22" s="259" t="s">
        <v>39</v>
      </c>
      <c r="E22" s="259" t="s">
        <v>339</v>
      </c>
      <c r="G22" s="259" t="s">
        <v>340</v>
      </c>
      <c r="I22" s="259">
        <v>240</v>
      </c>
      <c r="K22" s="260" t="s">
        <v>352</v>
      </c>
      <c r="L22" s="260"/>
      <c r="N22" s="261">
        <v>960</v>
      </c>
    </row>
    <row r="23" spans="1:12" ht="12.75">
      <c r="A23" s="260"/>
      <c r="K23" s="260" t="s">
        <v>353</v>
      </c>
      <c r="L23" s="260"/>
    </row>
    <row r="24" spans="1:12" ht="12.75">
      <c r="A24" s="260"/>
      <c r="K24" s="260" t="s">
        <v>354</v>
      </c>
      <c r="L24" s="260"/>
    </row>
    <row r="25" spans="1:12" ht="12.75">
      <c r="A25" s="260"/>
      <c r="K25" s="260" t="s">
        <v>355</v>
      </c>
      <c r="L25" s="260"/>
    </row>
    <row r="26" spans="1:12" ht="12.75">
      <c r="A26" s="260"/>
      <c r="K26" s="260"/>
      <c r="L26" s="260"/>
    </row>
    <row r="27" spans="1:14" ht="12.75">
      <c r="A27" s="260" t="s">
        <v>356</v>
      </c>
      <c r="C27" s="259" t="s">
        <v>26</v>
      </c>
      <c r="E27" s="259" t="s">
        <v>334</v>
      </c>
      <c r="G27" s="259" t="s">
        <v>331</v>
      </c>
      <c r="I27" s="259">
        <v>225</v>
      </c>
      <c r="K27" s="260" t="s">
        <v>335</v>
      </c>
      <c r="L27" s="260"/>
      <c r="N27" s="261">
        <v>5400</v>
      </c>
    </row>
    <row r="28" spans="1:14" ht="12.75">
      <c r="A28" s="260"/>
      <c r="C28" s="259" t="s">
        <v>357</v>
      </c>
      <c r="E28" s="259" t="s">
        <v>358</v>
      </c>
      <c r="G28" s="259" t="s">
        <v>337</v>
      </c>
      <c r="I28" s="259">
        <v>225</v>
      </c>
      <c r="K28" s="260" t="s">
        <v>359</v>
      </c>
      <c r="L28" s="260"/>
      <c r="N28" s="261">
        <v>2700</v>
      </c>
    </row>
    <row r="29" spans="1:12" ht="12.75">
      <c r="A29" s="260"/>
      <c r="K29" s="260"/>
      <c r="L29" s="260"/>
    </row>
    <row r="30" spans="1:14" ht="12.75">
      <c r="A30" s="260" t="s">
        <v>360</v>
      </c>
      <c r="C30" s="259" t="s">
        <v>26</v>
      </c>
      <c r="E30" s="259" t="s">
        <v>334</v>
      </c>
      <c r="G30" s="259" t="s">
        <v>331</v>
      </c>
      <c r="I30" s="259">
        <v>200</v>
      </c>
      <c r="K30" s="260" t="s">
        <v>332</v>
      </c>
      <c r="L30" s="260"/>
      <c r="N30" s="261">
        <v>3600</v>
      </c>
    </row>
    <row r="31" spans="11:12" ht="12.75">
      <c r="K31" s="260"/>
      <c r="L31" s="260"/>
    </row>
    <row r="32" spans="11:12" ht="12.75">
      <c r="K32" s="260"/>
      <c r="L32" s="260"/>
    </row>
    <row r="33" spans="11:14" ht="12.75">
      <c r="K33" s="260"/>
      <c r="L33" s="260"/>
      <c r="M33" s="259" t="s">
        <v>361</v>
      </c>
      <c r="N33" s="261">
        <f>SUM(N5:N30)</f>
        <v>34950</v>
      </c>
    </row>
    <row r="34" spans="11:16" ht="12.75">
      <c r="K34" s="260"/>
      <c r="L34" s="260"/>
      <c r="M34" s="259" t="s">
        <v>362</v>
      </c>
      <c r="N34" s="261" t="s">
        <v>363</v>
      </c>
      <c r="P34" s="262">
        <v>40965.15</v>
      </c>
    </row>
    <row r="35" spans="11:12" ht="12.75">
      <c r="K35" s="260"/>
      <c r="L35" s="260"/>
    </row>
    <row r="36" spans="11:12" ht="12.75">
      <c r="K36" s="260"/>
      <c r="L36" s="260"/>
    </row>
    <row r="37" spans="11:12" ht="12.75">
      <c r="K37" s="260"/>
      <c r="L37" s="2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8"/>
  <sheetViews>
    <sheetView zoomScalePageLayoutView="0" workbookViewId="0" topLeftCell="A1">
      <selection activeCell="A266" sqref="A266"/>
    </sheetView>
  </sheetViews>
  <sheetFormatPr defaultColWidth="17.140625" defaultRowHeight="12.75" customHeight="1"/>
  <cols>
    <col min="1" max="1" width="62.00390625" style="0" customWidth="1"/>
    <col min="2" max="2" width="8.421875" style="0" customWidth="1"/>
    <col min="3" max="3" width="14.00390625" style="0" customWidth="1"/>
    <col min="4" max="4" width="10.7109375" style="0" customWidth="1"/>
    <col min="5" max="5" width="40.7109375" style="0" customWidth="1"/>
    <col min="6" max="6" width="34.421875" style="0" customWidth="1"/>
  </cols>
  <sheetData>
    <row r="1" spans="1:5" ht="63.75">
      <c r="A1" s="218" t="s">
        <v>99</v>
      </c>
      <c r="B1" s="218"/>
      <c r="C1" s="218"/>
      <c r="D1" s="218"/>
      <c r="E1" s="9" t="s">
        <v>100</v>
      </c>
    </row>
    <row r="2" spans="1:21" ht="12.75" customHeight="1">
      <c r="A2" s="144" t="s">
        <v>101</v>
      </c>
      <c r="B2" s="144"/>
      <c r="C2" s="124"/>
      <c r="D2" s="124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76.5">
      <c r="A3" s="144" t="s">
        <v>102</v>
      </c>
      <c r="B3" s="144"/>
      <c r="C3" s="124"/>
      <c r="D3" s="124"/>
      <c r="E3" s="9" t="s">
        <v>103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45" t="s">
        <v>104</v>
      </c>
      <c r="B4" s="145"/>
      <c r="C4" s="150">
        <v>375</v>
      </c>
      <c r="D4" s="150">
        <v>375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145"/>
      <c r="B5" s="145"/>
      <c r="C5" s="150"/>
      <c r="D5" s="1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6" ht="12.75" customHeight="1">
      <c r="A6" s="148" t="s">
        <v>365</v>
      </c>
      <c r="B6" s="124"/>
      <c r="C6" s="124"/>
      <c r="D6" s="124"/>
      <c r="F6" s="9"/>
    </row>
    <row r="7" spans="1:6" ht="12.75" customHeight="1">
      <c r="A7" s="9" t="s">
        <v>105</v>
      </c>
      <c r="B7" s="9" t="s">
        <v>3</v>
      </c>
      <c r="C7" s="9" t="s">
        <v>106</v>
      </c>
      <c r="D7" s="9" t="s">
        <v>81</v>
      </c>
      <c r="F7" s="9"/>
    </row>
    <row r="8" spans="1:6" ht="12.75" customHeight="1">
      <c r="A8" s="9" t="s">
        <v>107</v>
      </c>
      <c r="B8" s="9">
        <v>10</v>
      </c>
      <c r="C8" s="9">
        <v>10</v>
      </c>
      <c r="D8" s="158">
        <f>B8*C8</f>
        <v>100</v>
      </c>
      <c r="E8" s="9"/>
      <c r="F8" s="9"/>
    </row>
    <row r="9" spans="1:6" ht="12.75" customHeight="1">
      <c r="A9" s="9" t="s">
        <v>108</v>
      </c>
      <c r="B9" s="9">
        <v>2</v>
      </c>
      <c r="C9" s="9">
        <v>40</v>
      </c>
      <c r="D9" s="158">
        <f>B9*C9</f>
        <v>80</v>
      </c>
      <c r="E9" s="9"/>
      <c r="F9" s="9"/>
    </row>
    <row r="10" spans="1:6" ht="12.75" customHeight="1">
      <c r="A10" s="9"/>
      <c r="B10" s="9"/>
      <c r="C10" s="9"/>
      <c r="D10" s="9"/>
      <c r="F10" s="9"/>
    </row>
    <row r="11" spans="1:4" ht="12.75" customHeight="1">
      <c r="A11" s="145" t="s">
        <v>109</v>
      </c>
      <c r="B11" s="145"/>
      <c r="C11" s="9"/>
      <c r="D11" s="150">
        <f>SUM(D8:D10)</f>
        <v>180</v>
      </c>
    </row>
    <row r="12" spans="1:4" ht="12.75" customHeight="1">
      <c r="A12" s="130" t="s">
        <v>366</v>
      </c>
      <c r="B12" s="130"/>
      <c r="D12" s="149">
        <v>0</v>
      </c>
    </row>
    <row r="13" spans="1:4" ht="12.75" customHeight="1">
      <c r="A13" s="130"/>
      <c r="B13" s="130"/>
      <c r="D13" s="149"/>
    </row>
    <row r="14" spans="1:21" ht="12.75" customHeight="1">
      <c r="A14" s="144" t="s">
        <v>110</v>
      </c>
      <c r="B14" s="144"/>
      <c r="C14" s="124"/>
      <c r="D14" s="152">
        <f>(D11*D12)+D11</f>
        <v>180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24"/>
      <c r="B15" s="124"/>
      <c r="C15" s="124"/>
      <c r="D15" s="15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56" ht="12.75" customHeight="1">
      <c r="A16" s="148" t="s">
        <v>364</v>
      </c>
      <c r="B16" s="148"/>
      <c r="C16" s="124"/>
      <c r="D16" s="124"/>
      <c r="H16" s="124"/>
      <c r="I16" s="148"/>
      <c r="J16" s="148"/>
      <c r="K16" s="124"/>
      <c r="L16" s="124"/>
      <c r="M16" s="148"/>
      <c r="N16" s="148"/>
      <c r="O16" s="124"/>
      <c r="P16" s="124"/>
      <c r="Q16" s="148"/>
      <c r="R16" s="148"/>
      <c r="S16" s="124"/>
      <c r="T16" s="124"/>
      <c r="U16" s="148"/>
      <c r="V16" s="148"/>
      <c r="W16" s="124"/>
      <c r="X16" s="124"/>
      <c r="Y16" s="148"/>
      <c r="Z16" s="148"/>
      <c r="AA16" s="124"/>
      <c r="AB16" s="124"/>
      <c r="AC16" s="148"/>
      <c r="AD16" s="148"/>
      <c r="AE16" s="124"/>
      <c r="AF16" s="124"/>
      <c r="AG16" s="148"/>
      <c r="AH16" s="148"/>
      <c r="AI16" s="124"/>
      <c r="AJ16" s="124"/>
      <c r="AK16" s="148"/>
      <c r="AL16" s="148"/>
      <c r="AM16" s="124"/>
      <c r="AN16" s="124"/>
      <c r="AO16" s="148"/>
      <c r="AP16" s="148"/>
      <c r="AQ16" s="124"/>
      <c r="AR16" s="124"/>
      <c r="AS16" s="148"/>
      <c r="AT16" s="148"/>
      <c r="AU16" s="124"/>
      <c r="AV16" s="124"/>
      <c r="AW16" s="148"/>
      <c r="AX16" s="148"/>
      <c r="AY16" s="124"/>
      <c r="AZ16" s="124"/>
      <c r="BA16" s="148"/>
      <c r="BB16" s="148"/>
      <c r="BC16" s="124"/>
      <c r="BD16" s="124"/>
      <c r="BE16" s="148"/>
      <c r="BF16" s="148"/>
      <c r="BG16" s="124"/>
      <c r="BH16" s="124"/>
      <c r="BI16" s="148"/>
      <c r="BJ16" s="148"/>
      <c r="BK16" s="124"/>
      <c r="BL16" s="124"/>
      <c r="BM16" s="148"/>
      <c r="BN16" s="148"/>
      <c r="BO16" s="124"/>
      <c r="BP16" s="124"/>
      <c r="BQ16" s="148"/>
      <c r="BR16" s="148"/>
      <c r="BS16" s="124"/>
      <c r="BT16" s="124"/>
      <c r="BU16" s="148"/>
      <c r="BV16" s="148"/>
      <c r="BW16" s="124"/>
      <c r="BX16" s="124"/>
      <c r="BY16" s="148"/>
      <c r="BZ16" s="148"/>
      <c r="CA16" s="124"/>
      <c r="CB16" s="124"/>
      <c r="CC16" s="148"/>
      <c r="CD16" s="148"/>
      <c r="CE16" s="124"/>
      <c r="CF16" s="124"/>
      <c r="CG16" s="148"/>
      <c r="CH16" s="148"/>
      <c r="CI16" s="124"/>
      <c r="CJ16" s="124"/>
      <c r="CK16" s="148"/>
      <c r="CL16" s="148"/>
      <c r="CM16" s="124"/>
      <c r="CN16" s="124"/>
      <c r="CO16" s="148"/>
      <c r="CP16" s="148"/>
      <c r="CQ16" s="124"/>
      <c r="CR16" s="124"/>
      <c r="CS16" s="148"/>
      <c r="CT16" s="148"/>
      <c r="CU16" s="124"/>
      <c r="CV16" s="124"/>
      <c r="CW16" s="148"/>
      <c r="CX16" s="148"/>
      <c r="CY16" s="124"/>
      <c r="CZ16" s="124"/>
      <c r="DA16" s="148"/>
      <c r="DB16" s="148"/>
      <c r="DC16" s="124"/>
      <c r="DD16" s="124"/>
      <c r="DE16" s="148"/>
      <c r="DF16" s="148"/>
      <c r="DG16" s="124"/>
      <c r="DH16" s="124"/>
      <c r="DI16" s="148"/>
      <c r="DJ16" s="148"/>
      <c r="DK16" s="124"/>
      <c r="DL16" s="124"/>
      <c r="DM16" s="148"/>
      <c r="DN16" s="148"/>
      <c r="DO16" s="124"/>
      <c r="DP16" s="124"/>
      <c r="DQ16" s="148"/>
      <c r="DR16" s="148"/>
      <c r="DS16" s="124"/>
      <c r="DT16" s="124"/>
      <c r="DU16" s="148"/>
      <c r="DV16" s="148"/>
      <c r="DW16" s="124"/>
      <c r="DX16" s="124"/>
      <c r="DY16" s="148"/>
      <c r="DZ16" s="148"/>
      <c r="EA16" s="124"/>
      <c r="EB16" s="124"/>
      <c r="EC16" s="148"/>
      <c r="ED16" s="148"/>
      <c r="EE16" s="124"/>
      <c r="EF16" s="124"/>
      <c r="EG16" s="148"/>
      <c r="EH16" s="148"/>
      <c r="EI16" s="124"/>
      <c r="EJ16" s="124"/>
      <c r="EK16" s="148"/>
      <c r="EL16" s="148"/>
      <c r="EM16" s="124"/>
      <c r="EN16" s="124"/>
      <c r="EO16" s="148"/>
      <c r="EP16" s="148"/>
      <c r="EQ16" s="124"/>
      <c r="ER16" s="124"/>
      <c r="ES16" s="148"/>
      <c r="ET16" s="148"/>
      <c r="EU16" s="124"/>
      <c r="EV16" s="124"/>
      <c r="EW16" s="148"/>
      <c r="EX16" s="148"/>
      <c r="EY16" s="124"/>
      <c r="EZ16" s="124"/>
      <c r="FA16" s="148"/>
      <c r="FB16" s="148"/>
      <c r="FC16" s="124"/>
      <c r="FD16" s="124"/>
      <c r="FE16" s="148"/>
      <c r="FF16" s="148"/>
      <c r="FG16" s="124"/>
      <c r="FH16" s="124"/>
      <c r="FI16" s="148"/>
      <c r="FJ16" s="148"/>
      <c r="FK16" s="124"/>
      <c r="FL16" s="124"/>
      <c r="FM16" s="148"/>
      <c r="FN16" s="148"/>
      <c r="FO16" s="124"/>
      <c r="FP16" s="124"/>
      <c r="FQ16" s="148"/>
      <c r="FR16" s="148"/>
      <c r="FS16" s="124"/>
      <c r="FT16" s="124"/>
      <c r="FU16" s="148"/>
      <c r="FV16" s="148"/>
      <c r="FW16" s="124"/>
      <c r="FX16" s="124"/>
      <c r="FY16" s="148"/>
      <c r="FZ16" s="148"/>
      <c r="GA16" s="124"/>
      <c r="GB16" s="124"/>
      <c r="GC16" s="148"/>
      <c r="GD16" s="148"/>
      <c r="GE16" s="124"/>
      <c r="GF16" s="124"/>
      <c r="GG16" s="148"/>
      <c r="GH16" s="148"/>
      <c r="GI16" s="124"/>
      <c r="GJ16" s="124"/>
      <c r="GK16" s="148"/>
      <c r="GL16" s="148"/>
      <c r="GM16" s="124"/>
      <c r="GN16" s="124"/>
      <c r="GO16" s="148"/>
      <c r="GP16" s="148"/>
      <c r="GQ16" s="124"/>
      <c r="GR16" s="124"/>
      <c r="GS16" s="148"/>
      <c r="GT16" s="148"/>
      <c r="GU16" s="124"/>
      <c r="GV16" s="124"/>
      <c r="GW16" s="148"/>
      <c r="GX16" s="148"/>
      <c r="GY16" s="124"/>
      <c r="GZ16" s="124"/>
      <c r="HA16" s="148"/>
      <c r="HB16" s="148"/>
      <c r="HC16" s="124"/>
      <c r="HD16" s="124"/>
      <c r="HE16" s="148"/>
      <c r="HF16" s="148"/>
      <c r="HG16" s="124"/>
      <c r="HH16" s="124"/>
      <c r="HI16" s="148"/>
      <c r="HJ16" s="148"/>
      <c r="HK16" s="124"/>
      <c r="HL16" s="124"/>
      <c r="HM16" s="148"/>
      <c r="HN16" s="148"/>
      <c r="HO16" s="124"/>
      <c r="HP16" s="124"/>
      <c r="HQ16" s="148"/>
      <c r="HR16" s="148"/>
      <c r="HS16" s="124"/>
      <c r="HT16" s="124"/>
      <c r="HU16" s="148"/>
      <c r="HV16" s="148"/>
      <c r="HW16" s="124"/>
      <c r="HX16" s="124"/>
      <c r="HY16" s="148"/>
      <c r="HZ16" s="148"/>
      <c r="IA16" s="124"/>
      <c r="IB16" s="124"/>
      <c r="IC16" s="148"/>
      <c r="ID16" s="148"/>
      <c r="IE16" s="124"/>
      <c r="IF16" s="124"/>
      <c r="IG16" s="148"/>
      <c r="IH16" s="148"/>
      <c r="II16" s="124"/>
      <c r="IJ16" s="124"/>
      <c r="IK16" s="148"/>
      <c r="IL16" s="148"/>
      <c r="IM16" s="124"/>
      <c r="IN16" s="124"/>
      <c r="IO16" s="148"/>
      <c r="IP16" s="148"/>
      <c r="IQ16" s="124"/>
      <c r="IR16" s="124"/>
      <c r="IS16" s="148"/>
      <c r="IT16" s="148"/>
      <c r="IU16" s="124"/>
      <c r="IV16" s="124"/>
    </row>
    <row r="17" spans="1:256" ht="12.75" customHeight="1">
      <c r="A17" s="145" t="s">
        <v>105</v>
      </c>
      <c r="B17" s="9" t="s">
        <v>3</v>
      </c>
      <c r="C17" s="9" t="s">
        <v>106</v>
      </c>
      <c r="D17" s="9" t="s">
        <v>81</v>
      </c>
      <c r="H17" s="9"/>
      <c r="I17" s="145"/>
      <c r="J17" s="9"/>
      <c r="K17" s="9"/>
      <c r="L17" s="9"/>
      <c r="M17" s="145"/>
      <c r="N17" s="9"/>
      <c r="O17" s="9"/>
      <c r="P17" s="9"/>
      <c r="Q17" s="145"/>
      <c r="R17" s="9"/>
      <c r="S17" s="9"/>
      <c r="T17" s="9"/>
      <c r="U17" s="145"/>
      <c r="V17" s="9"/>
      <c r="W17" s="9"/>
      <c r="X17" s="9"/>
      <c r="Y17" s="145"/>
      <c r="Z17" s="9"/>
      <c r="AA17" s="9"/>
      <c r="AB17" s="9"/>
      <c r="AC17" s="145"/>
      <c r="AD17" s="9"/>
      <c r="AE17" s="9"/>
      <c r="AF17" s="9"/>
      <c r="AG17" s="145"/>
      <c r="AH17" s="9"/>
      <c r="AI17" s="9"/>
      <c r="AJ17" s="9"/>
      <c r="AK17" s="145"/>
      <c r="AL17" s="9"/>
      <c r="AM17" s="9"/>
      <c r="AN17" s="9"/>
      <c r="AO17" s="145"/>
      <c r="AP17" s="9"/>
      <c r="AQ17" s="9"/>
      <c r="AR17" s="9"/>
      <c r="AS17" s="145"/>
      <c r="AT17" s="9"/>
      <c r="AU17" s="9"/>
      <c r="AV17" s="9"/>
      <c r="AW17" s="145"/>
      <c r="AX17" s="9"/>
      <c r="AY17" s="9"/>
      <c r="AZ17" s="9"/>
      <c r="BA17" s="145"/>
      <c r="BB17" s="9"/>
      <c r="BC17" s="9"/>
      <c r="BD17" s="9"/>
      <c r="BE17" s="145"/>
      <c r="BF17" s="9"/>
      <c r="BG17" s="9"/>
      <c r="BH17" s="9"/>
      <c r="BI17" s="145"/>
      <c r="BJ17" s="9"/>
      <c r="BK17" s="9"/>
      <c r="BL17" s="9"/>
      <c r="BM17" s="145"/>
      <c r="BN17" s="9"/>
      <c r="BO17" s="9"/>
      <c r="BP17" s="9"/>
      <c r="BQ17" s="145"/>
      <c r="BR17" s="9"/>
      <c r="BS17" s="9"/>
      <c r="BT17" s="9"/>
      <c r="BU17" s="145"/>
      <c r="BV17" s="9"/>
      <c r="BW17" s="9"/>
      <c r="BX17" s="9"/>
      <c r="BY17" s="145"/>
      <c r="BZ17" s="9"/>
      <c r="CA17" s="9"/>
      <c r="CB17" s="9"/>
      <c r="CC17" s="145"/>
      <c r="CD17" s="9"/>
      <c r="CE17" s="9"/>
      <c r="CF17" s="9"/>
      <c r="CG17" s="145"/>
      <c r="CH17" s="9"/>
      <c r="CI17" s="9"/>
      <c r="CJ17" s="9"/>
      <c r="CK17" s="145"/>
      <c r="CL17" s="9"/>
      <c r="CM17" s="9"/>
      <c r="CN17" s="9"/>
      <c r="CO17" s="145"/>
      <c r="CP17" s="9"/>
      <c r="CQ17" s="9"/>
      <c r="CR17" s="9"/>
      <c r="CS17" s="145"/>
      <c r="CT17" s="9"/>
      <c r="CU17" s="9"/>
      <c r="CV17" s="9"/>
      <c r="CW17" s="145"/>
      <c r="CX17" s="9"/>
      <c r="CY17" s="9"/>
      <c r="CZ17" s="9"/>
      <c r="DA17" s="145"/>
      <c r="DB17" s="9"/>
      <c r="DC17" s="9"/>
      <c r="DD17" s="9"/>
      <c r="DE17" s="145"/>
      <c r="DF17" s="9"/>
      <c r="DG17" s="9"/>
      <c r="DH17" s="9"/>
      <c r="DI17" s="145"/>
      <c r="DJ17" s="9"/>
      <c r="DK17" s="9"/>
      <c r="DL17" s="9"/>
      <c r="DM17" s="145"/>
      <c r="DN17" s="9"/>
      <c r="DO17" s="9"/>
      <c r="DP17" s="9"/>
      <c r="DQ17" s="145"/>
      <c r="DR17" s="9"/>
      <c r="DS17" s="9"/>
      <c r="DT17" s="9"/>
      <c r="DU17" s="145"/>
      <c r="DV17" s="9"/>
      <c r="DW17" s="9"/>
      <c r="DX17" s="9"/>
      <c r="DY17" s="145"/>
      <c r="DZ17" s="9"/>
      <c r="EA17" s="9"/>
      <c r="EB17" s="9"/>
      <c r="EC17" s="145"/>
      <c r="ED17" s="9"/>
      <c r="EE17" s="9"/>
      <c r="EF17" s="9"/>
      <c r="EG17" s="145"/>
      <c r="EH17" s="9"/>
      <c r="EI17" s="9"/>
      <c r="EJ17" s="9"/>
      <c r="EK17" s="145"/>
      <c r="EL17" s="9"/>
      <c r="EM17" s="9"/>
      <c r="EN17" s="9"/>
      <c r="EO17" s="145"/>
      <c r="EP17" s="9"/>
      <c r="EQ17" s="9"/>
      <c r="ER17" s="9"/>
      <c r="ES17" s="145"/>
      <c r="ET17" s="9"/>
      <c r="EU17" s="9"/>
      <c r="EV17" s="9"/>
      <c r="EW17" s="145"/>
      <c r="EX17" s="9"/>
      <c r="EY17" s="9"/>
      <c r="EZ17" s="9"/>
      <c r="FA17" s="145"/>
      <c r="FB17" s="9"/>
      <c r="FC17" s="9"/>
      <c r="FD17" s="9"/>
      <c r="FE17" s="145"/>
      <c r="FF17" s="9"/>
      <c r="FG17" s="9"/>
      <c r="FH17" s="9"/>
      <c r="FI17" s="145"/>
      <c r="FJ17" s="9"/>
      <c r="FK17" s="9"/>
      <c r="FL17" s="9"/>
      <c r="FM17" s="145"/>
      <c r="FN17" s="9"/>
      <c r="FO17" s="9"/>
      <c r="FP17" s="9"/>
      <c r="FQ17" s="145"/>
      <c r="FR17" s="9"/>
      <c r="FS17" s="9"/>
      <c r="FT17" s="9"/>
      <c r="FU17" s="145"/>
      <c r="FV17" s="9"/>
      <c r="FW17" s="9"/>
      <c r="FX17" s="9"/>
      <c r="FY17" s="145"/>
      <c r="FZ17" s="9"/>
      <c r="GA17" s="9"/>
      <c r="GB17" s="9"/>
      <c r="GC17" s="145"/>
      <c r="GD17" s="9"/>
      <c r="GE17" s="9"/>
      <c r="GF17" s="9"/>
      <c r="GG17" s="145"/>
      <c r="GH17" s="9"/>
      <c r="GI17" s="9"/>
      <c r="GJ17" s="9"/>
      <c r="GK17" s="145"/>
      <c r="GL17" s="9"/>
      <c r="GM17" s="9"/>
      <c r="GN17" s="9"/>
      <c r="GO17" s="145"/>
      <c r="GP17" s="9"/>
      <c r="GQ17" s="9"/>
      <c r="GR17" s="9"/>
      <c r="GS17" s="145"/>
      <c r="GT17" s="9"/>
      <c r="GU17" s="9"/>
      <c r="GV17" s="9"/>
      <c r="GW17" s="145"/>
      <c r="GX17" s="9"/>
      <c r="GY17" s="9"/>
      <c r="GZ17" s="9"/>
      <c r="HA17" s="145"/>
      <c r="HB17" s="9"/>
      <c r="HC17" s="9"/>
      <c r="HD17" s="9"/>
      <c r="HE17" s="145"/>
      <c r="HF17" s="9"/>
      <c r="HG17" s="9"/>
      <c r="HH17" s="9"/>
      <c r="HI17" s="145"/>
      <c r="HJ17" s="9"/>
      <c r="HK17" s="9"/>
      <c r="HL17" s="9"/>
      <c r="HM17" s="145"/>
      <c r="HN17" s="9"/>
      <c r="HO17" s="9"/>
      <c r="HP17" s="9"/>
      <c r="HQ17" s="145"/>
      <c r="HR17" s="9"/>
      <c r="HS17" s="9"/>
      <c r="HT17" s="9"/>
      <c r="HU17" s="145"/>
      <c r="HV17" s="9"/>
      <c r="HW17" s="9"/>
      <c r="HX17" s="9"/>
      <c r="HY17" s="145"/>
      <c r="HZ17" s="9"/>
      <c r="IA17" s="9"/>
      <c r="IB17" s="9"/>
      <c r="IC17" s="145"/>
      <c r="ID17" s="9"/>
      <c r="IE17" s="9"/>
      <c r="IF17" s="9"/>
      <c r="IG17" s="145"/>
      <c r="IH17" s="9"/>
      <c r="II17" s="9"/>
      <c r="IJ17" s="9"/>
      <c r="IK17" s="145"/>
      <c r="IL17" s="9"/>
      <c r="IM17" s="9"/>
      <c r="IN17" s="9"/>
      <c r="IO17" s="145"/>
      <c r="IP17" s="9"/>
      <c r="IQ17" s="9"/>
      <c r="IR17" s="9"/>
      <c r="IS17" s="145"/>
      <c r="IT17" s="9"/>
      <c r="IU17" s="9"/>
      <c r="IV17" s="9"/>
    </row>
    <row r="18" spans="1:256" ht="12.75" customHeight="1">
      <c r="A18" s="145" t="s">
        <v>111</v>
      </c>
      <c r="B18" s="145">
        <v>1</v>
      </c>
      <c r="C18" s="150">
        <v>595</v>
      </c>
      <c r="D18" s="158">
        <f aca="true" t="shared" si="0" ref="D18:D30">B18*C18</f>
        <v>595</v>
      </c>
      <c r="H18" s="158"/>
      <c r="I18" s="145"/>
      <c r="J18" s="145"/>
      <c r="K18" s="150"/>
      <c r="L18" s="158"/>
      <c r="M18" s="145"/>
      <c r="N18" s="145"/>
      <c r="O18" s="150"/>
      <c r="P18" s="158"/>
      <c r="Q18" s="145"/>
      <c r="R18" s="145"/>
      <c r="S18" s="150"/>
      <c r="T18" s="158"/>
      <c r="U18" s="145"/>
      <c r="V18" s="145"/>
      <c r="W18" s="150"/>
      <c r="X18" s="158"/>
      <c r="Y18" s="145"/>
      <c r="Z18" s="145"/>
      <c r="AA18" s="150"/>
      <c r="AB18" s="158"/>
      <c r="AC18" s="145"/>
      <c r="AD18" s="145"/>
      <c r="AE18" s="150"/>
      <c r="AF18" s="158"/>
      <c r="AG18" s="145"/>
      <c r="AH18" s="145"/>
      <c r="AI18" s="150"/>
      <c r="AJ18" s="158"/>
      <c r="AK18" s="145"/>
      <c r="AL18" s="145"/>
      <c r="AM18" s="150"/>
      <c r="AN18" s="158"/>
      <c r="AO18" s="145"/>
      <c r="AP18" s="145"/>
      <c r="AQ18" s="150"/>
      <c r="AR18" s="158"/>
      <c r="AS18" s="145"/>
      <c r="AT18" s="145"/>
      <c r="AU18" s="150"/>
      <c r="AV18" s="158"/>
      <c r="AW18" s="145"/>
      <c r="AX18" s="145"/>
      <c r="AY18" s="150"/>
      <c r="AZ18" s="158"/>
      <c r="BA18" s="145"/>
      <c r="BB18" s="145"/>
      <c r="BC18" s="150"/>
      <c r="BD18" s="158"/>
      <c r="BE18" s="145"/>
      <c r="BF18" s="145"/>
      <c r="BG18" s="150"/>
      <c r="BH18" s="158"/>
      <c r="BI18" s="145"/>
      <c r="BJ18" s="145"/>
      <c r="BK18" s="150"/>
      <c r="BL18" s="158"/>
      <c r="BM18" s="145"/>
      <c r="BN18" s="145"/>
      <c r="BO18" s="150"/>
      <c r="BP18" s="158"/>
      <c r="BQ18" s="145"/>
      <c r="BR18" s="145"/>
      <c r="BS18" s="150"/>
      <c r="BT18" s="158"/>
      <c r="BU18" s="145"/>
      <c r="BV18" s="145"/>
      <c r="BW18" s="150"/>
      <c r="BX18" s="158"/>
      <c r="BY18" s="145"/>
      <c r="BZ18" s="145"/>
      <c r="CA18" s="150"/>
      <c r="CB18" s="158"/>
      <c r="CC18" s="145"/>
      <c r="CD18" s="145"/>
      <c r="CE18" s="150"/>
      <c r="CF18" s="158"/>
      <c r="CG18" s="145"/>
      <c r="CH18" s="145"/>
      <c r="CI18" s="150"/>
      <c r="CJ18" s="158"/>
      <c r="CK18" s="145"/>
      <c r="CL18" s="145"/>
      <c r="CM18" s="150"/>
      <c r="CN18" s="158"/>
      <c r="CO18" s="145"/>
      <c r="CP18" s="145"/>
      <c r="CQ18" s="150"/>
      <c r="CR18" s="158"/>
      <c r="CS18" s="145"/>
      <c r="CT18" s="145"/>
      <c r="CU18" s="150"/>
      <c r="CV18" s="158"/>
      <c r="CW18" s="145"/>
      <c r="CX18" s="145"/>
      <c r="CY18" s="150"/>
      <c r="CZ18" s="158"/>
      <c r="DA18" s="145"/>
      <c r="DB18" s="145"/>
      <c r="DC18" s="150"/>
      <c r="DD18" s="158"/>
      <c r="DE18" s="145"/>
      <c r="DF18" s="145"/>
      <c r="DG18" s="150"/>
      <c r="DH18" s="158"/>
      <c r="DI18" s="145"/>
      <c r="DJ18" s="145"/>
      <c r="DK18" s="150"/>
      <c r="DL18" s="158"/>
      <c r="DM18" s="145"/>
      <c r="DN18" s="145"/>
      <c r="DO18" s="150"/>
      <c r="DP18" s="158"/>
      <c r="DQ18" s="145"/>
      <c r="DR18" s="145"/>
      <c r="DS18" s="150"/>
      <c r="DT18" s="158"/>
      <c r="DU18" s="145"/>
      <c r="DV18" s="145"/>
      <c r="DW18" s="150"/>
      <c r="DX18" s="158"/>
      <c r="DY18" s="145"/>
      <c r="DZ18" s="145"/>
      <c r="EA18" s="150"/>
      <c r="EB18" s="158"/>
      <c r="EC18" s="145"/>
      <c r="ED18" s="145"/>
      <c r="EE18" s="150"/>
      <c r="EF18" s="158"/>
      <c r="EG18" s="145"/>
      <c r="EH18" s="145"/>
      <c r="EI18" s="150"/>
      <c r="EJ18" s="158"/>
      <c r="EK18" s="145"/>
      <c r="EL18" s="145"/>
      <c r="EM18" s="150"/>
      <c r="EN18" s="158"/>
      <c r="EO18" s="145"/>
      <c r="EP18" s="145"/>
      <c r="EQ18" s="150"/>
      <c r="ER18" s="158"/>
      <c r="ES18" s="145"/>
      <c r="ET18" s="145"/>
      <c r="EU18" s="150"/>
      <c r="EV18" s="158"/>
      <c r="EW18" s="145"/>
      <c r="EX18" s="145"/>
      <c r="EY18" s="150"/>
      <c r="EZ18" s="158"/>
      <c r="FA18" s="145"/>
      <c r="FB18" s="145"/>
      <c r="FC18" s="150"/>
      <c r="FD18" s="158"/>
      <c r="FE18" s="145"/>
      <c r="FF18" s="145"/>
      <c r="FG18" s="150"/>
      <c r="FH18" s="158"/>
      <c r="FI18" s="145"/>
      <c r="FJ18" s="145"/>
      <c r="FK18" s="150"/>
      <c r="FL18" s="158"/>
      <c r="FM18" s="145"/>
      <c r="FN18" s="145"/>
      <c r="FO18" s="150"/>
      <c r="FP18" s="158"/>
      <c r="FQ18" s="145"/>
      <c r="FR18" s="145"/>
      <c r="FS18" s="150"/>
      <c r="FT18" s="158"/>
      <c r="FU18" s="145"/>
      <c r="FV18" s="145"/>
      <c r="FW18" s="150"/>
      <c r="FX18" s="158"/>
      <c r="FY18" s="145"/>
      <c r="FZ18" s="145"/>
      <c r="GA18" s="150"/>
      <c r="GB18" s="158"/>
      <c r="GC18" s="145"/>
      <c r="GD18" s="145"/>
      <c r="GE18" s="150"/>
      <c r="GF18" s="158"/>
      <c r="GG18" s="145"/>
      <c r="GH18" s="145"/>
      <c r="GI18" s="150"/>
      <c r="GJ18" s="158"/>
      <c r="GK18" s="145"/>
      <c r="GL18" s="145"/>
      <c r="GM18" s="150"/>
      <c r="GN18" s="158"/>
      <c r="GO18" s="145"/>
      <c r="GP18" s="145"/>
      <c r="GQ18" s="150"/>
      <c r="GR18" s="158"/>
      <c r="GS18" s="145"/>
      <c r="GT18" s="145"/>
      <c r="GU18" s="150"/>
      <c r="GV18" s="158"/>
      <c r="GW18" s="145"/>
      <c r="GX18" s="145"/>
      <c r="GY18" s="150"/>
      <c r="GZ18" s="158"/>
      <c r="HA18" s="145"/>
      <c r="HB18" s="145"/>
      <c r="HC18" s="150"/>
      <c r="HD18" s="158"/>
      <c r="HE18" s="145"/>
      <c r="HF18" s="145"/>
      <c r="HG18" s="150"/>
      <c r="HH18" s="158"/>
      <c r="HI18" s="145"/>
      <c r="HJ18" s="145"/>
      <c r="HK18" s="150"/>
      <c r="HL18" s="158"/>
      <c r="HM18" s="145"/>
      <c r="HN18" s="145"/>
      <c r="HO18" s="150"/>
      <c r="HP18" s="158"/>
      <c r="HQ18" s="145"/>
      <c r="HR18" s="145"/>
      <c r="HS18" s="150"/>
      <c r="HT18" s="158"/>
      <c r="HU18" s="145"/>
      <c r="HV18" s="145"/>
      <c r="HW18" s="150"/>
      <c r="HX18" s="158"/>
      <c r="HY18" s="145"/>
      <c r="HZ18" s="145"/>
      <c r="IA18" s="150"/>
      <c r="IB18" s="158"/>
      <c r="IC18" s="145"/>
      <c r="ID18" s="145"/>
      <c r="IE18" s="150"/>
      <c r="IF18" s="158"/>
      <c r="IG18" s="145"/>
      <c r="IH18" s="145"/>
      <c r="II18" s="150"/>
      <c r="IJ18" s="158"/>
      <c r="IK18" s="145"/>
      <c r="IL18" s="145"/>
      <c r="IM18" s="150"/>
      <c r="IN18" s="158"/>
      <c r="IO18" s="145"/>
      <c r="IP18" s="145"/>
      <c r="IQ18" s="150"/>
      <c r="IR18" s="158"/>
      <c r="IS18" s="145"/>
      <c r="IT18" s="145"/>
      <c r="IU18" s="150"/>
      <c r="IV18" s="158"/>
    </row>
    <row r="19" spans="1:256" ht="12.75" customHeight="1">
      <c r="A19" s="146" t="s">
        <v>112</v>
      </c>
      <c r="B19" s="145">
        <v>0</v>
      </c>
      <c r="C19" s="151">
        <v>0</v>
      </c>
      <c r="D19" s="158">
        <f t="shared" si="0"/>
        <v>0</v>
      </c>
      <c r="H19" s="158"/>
      <c r="I19" s="146"/>
      <c r="J19" s="145"/>
      <c r="K19" s="151"/>
      <c r="L19" s="158"/>
      <c r="M19" s="146"/>
      <c r="N19" s="145"/>
      <c r="O19" s="151"/>
      <c r="P19" s="158"/>
      <c r="Q19" s="146"/>
      <c r="R19" s="145"/>
      <c r="S19" s="151"/>
      <c r="T19" s="158"/>
      <c r="U19" s="146"/>
      <c r="V19" s="145"/>
      <c r="W19" s="151"/>
      <c r="X19" s="158"/>
      <c r="Y19" s="146"/>
      <c r="Z19" s="145"/>
      <c r="AA19" s="151"/>
      <c r="AB19" s="158"/>
      <c r="AC19" s="146"/>
      <c r="AD19" s="145"/>
      <c r="AE19" s="151"/>
      <c r="AF19" s="158"/>
      <c r="AG19" s="146"/>
      <c r="AH19" s="145"/>
      <c r="AI19" s="151"/>
      <c r="AJ19" s="158"/>
      <c r="AK19" s="146"/>
      <c r="AL19" s="145"/>
      <c r="AM19" s="151"/>
      <c r="AN19" s="158"/>
      <c r="AO19" s="146"/>
      <c r="AP19" s="145"/>
      <c r="AQ19" s="151"/>
      <c r="AR19" s="158"/>
      <c r="AS19" s="146"/>
      <c r="AT19" s="145"/>
      <c r="AU19" s="151"/>
      <c r="AV19" s="158"/>
      <c r="AW19" s="146"/>
      <c r="AX19" s="145"/>
      <c r="AY19" s="151"/>
      <c r="AZ19" s="158"/>
      <c r="BA19" s="146"/>
      <c r="BB19" s="145"/>
      <c r="BC19" s="151"/>
      <c r="BD19" s="158"/>
      <c r="BE19" s="146"/>
      <c r="BF19" s="145"/>
      <c r="BG19" s="151"/>
      <c r="BH19" s="158"/>
      <c r="BI19" s="146"/>
      <c r="BJ19" s="145"/>
      <c r="BK19" s="151"/>
      <c r="BL19" s="158"/>
      <c r="BM19" s="146"/>
      <c r="BN19" s="145"/>
      <c r="BO19" s="151"/>
      <c r="BP19" s="158"/>
      <c r="BQ19" s="146"/>
      <c r="BR19" s="145"/>
      <c r="BS19" s="151"/>
      <c r="BT19" s="158"/>
      <c r="BU19" s="146"/>
      <c r="BV19" s="145"/>
      <c r="BW19" s="151"/>
      <c r="BX19" s="158"/>
      <c r="BY19" s="146"/>
      <c r="BZ19" s="145"/>
      <c r="CA19" s="151"/>
      <c r="CB19" s="158"/>
      <c r="CC19" s="146"/>
      <c r="CD19" s="145"/>
      <c r="CE19" s="151"/>
      <c r="CF19" s="158"/>
      <c r="CG19" s="146"/>
      <c r="CH19" s="145"/>
      <c r="CI19" s="151"/>
      <c r="CJ19" s="158"/>
      <c r="CK19" s="146"/>
      <c r="CL19" s="145"/>
      <c r="CM19" s="151"/>
      <c r="CN19" s="158"/>
      <c r="CO19" s="146"/>
      <c r="CP19" s="145"/>
      <c r="CQ19" s="151"/>
      <c r="CR19" s="158"/>
      <c r="CS19" s="146"/>
      <c r="CT19" s="145"/>
      <c r="CU19" s="151"/>
      <c r="CV19" s="158"/>
      <c r="CW19" s="146"/>
      <c r="CX19" s="145"/>
      <c r="CY19" s="151"/>
      <c r="CZ19" s="158"/>
      <c r="DA19" s="146"/>
      <c r="DB19" s="145"/>
      <c r="DC19" s="151"/>
      <c r="DD19" s="158"/>
      <c r="DE19" s="146"/>
      <c r="DF19" s="145"/>
      <c r="DG19" s="151"/>
      <c r="DH19" s="158"/>
      <c r="DI19" s="146"/>
      <c r="DJ19" s="145"/>
      <c r="DK19" s="151"/>
      <c r="DL19" s="158"/>
      <c r="DM19" s="146"/>
      <c r="DN19" s="145"/>
      <c r="DO19" s="151"/>
      <c r="DP19" s="158"/>
      <c r="DQ19" s="146"/>
      <c r="DR19" s="145"/>
      <c r="DS19" s="151"/>
      <c r="DT19" s="158"/>
      <c r="DU19" s="146"/>
      <c r="DV19" s="145"/>
      <c r="DW19" s="151"/>
      <c r="DX19" s="158"/>
      <c r="DY19" s="146"/>
      <c r="DZ19" s="145"/>
      <c r="EA19" s="151"/>
      <c r="EB19" s="158"/>
      <c r="EC19" s="146"/>
      <c r="ED19" s="145"/>
      <c r="EE19" s="151"/>
      <c r="EF19" s="158"/>
      <c r="EG19" s="146"/>
      <c r="EH19" s="145"/>
      <c r="EI19" s="151"/>
      <c r="EJ19" s="158"/>
      <c r="EK19" s="146"/>
      <c r="EL19" s="145"/>
      <c r="EM19" s="151"/>
      <c r="EN19" s="158"/>
      <c r="EO19" s="146"/>
      <c r="EP19" s="145"/>
      <c r="EQ19" s="151"/>
      <c r="ER19" s="158"/>
      <c r="ES19" s="146"/>
      <c r="ET19" s="145"/>
      <c r="EU19" s="151"/>
      <c r="EV19" s="158"/>
      <c r="EW19" s="146"/>
      <c r="EX19" s="145"/>
      <c r="EY19" s="151"/>
      <c r="EZ19" s="158"/>
      <c r="FA19" s="146"/>
      <c r="FB19" s="145"/>
      <c r="FC19" s="151"/>
      <c r="FD19" s="158"/>
      <c r="FE19" s="146"/>
      <c r="FF19" s="145"/>
      <c r="FG19" s="151"/>
      <c r="FH19" s="158"/>
      <c r="FI19" s="146"/>
      <c r="FJ19" s="145"/>
      <c r="FK19" s="151"/>
      <c r="FL19" s="158"/>
      <c r="FM19" s="146"/>
      <c r="FN19" s="145"/>
      <c r="FO19" s="151"/>
      <c r="FP19" s="158"/>
      <c r="FQ19" s="146"/>
      <c r="FR19" s="145"/>
      <c r="FS19" s="151"/>
      <c r="FT19" s="158"/>
      <c r="FU19" s="146"/>
      <c r="FV19" s="145"/>
      <c r="FW19" s="151"/>
      <c r="FX19" s="158"/>
      <c r="FY19" s="146"/>
      <c r="FZ19" s="145"/>
      <c r="GA19" s="151"/>
      <c r="GB19" s="158"/>
      <c r="GC19" s="146"/>
      <c r="GD19" s="145"/>
      <c r="GE19" s="151"/>
      <c r="GF19" s="158"/>
      <c r="GG19" s="146"/>
      <c r="GH19" s="145"/>
      <c r="GI19" s="151"/>
      <c r="GJ19" s="158"/>
      <c r="GK19" s="146"/>
      <c r="GL19" s="145"/>
      <c r="GM19" s="151"/>
      <c r="GN19" s="158"/>
      <c r="GO19" s="146"/>
      <c r="GP19" s="145"/>
      <c r="GQ19" s="151"/>
      <c r="GR19" s="158"/>
      <c r="GS19" s="146"/>
      <c r="GT19" s="145"/>
      <c r="GU19" s="151"/>
      <c r="GV19" s="158"/>
      <c r="GW19" s="146"/>
      <c r="GX19" s="145"/>
      <c r="GY19" s="151"/>
      <c r="GZ19" s="158"/>
      <c r="HA19" s="146"/>
      <c r="HB19" s="145"/>
      <c r="HC19" s="151"/>
      <c r="HD19" s="158"/>
      <c r="HE19" s="146"/>
      <c r="HF19" s="145"/>
      <c r="HG19" s="151"/>
      <c r="HH19" s="158"/>
      <c r="HI19" s="146"/>
      <c r="HJ19" s="145"/>
      <c r="HK19" s="151"/>
      <c r="HL19" s="158"/>
      <c r="HM19" s="146"/>
      <c r="HN19" s="145"/>
      <c r="HO19" s="151"/>
      <c r="HP19" s="158"/>
      <c r="HQ19" s="146"/>
      <c r="HR19" s="145"/>
      <c r="HS19" s="151"/>
      <c r="HT19" s="158"/>
      <c r="HU19" s="146"/>
      <c r="HV19" s="145"/>
      <c r="HW19" s="151"/>
      <c r="HX19" s="158"/>
      <c r="HY19" s="146"/>
      <c r="HZ19" s="145"/>
      <c r="IA19" s="151"/>
      <c r="IB19" s="158"/>
      <c r="IC19" s="146"/>
      <c r="ID19" s="145"/>
      <c r="IE19" s="151"/>
      <c r="IF19" s="158"/>
      <c r="IG19" s="146"/>
      <c r="IH19" s="145"/>
      <c r="II19" s="151"/>
      <c r="IJ19" s="158"/>
      <c r="IK19" s="146"/>
      <c r="IL19" s="145"/>
      <c r="IM19" s="151"/>
      <c r="IN19" s="158"/>
      <c r="IO19" s="146"/>
      <c r="IP19" s="145"/>
      <c r="IQ19" s="151"/>
      <c r="IR19" s="158"/>
      <c r="IS19" s="146"/>
      <c r="IT19" s="145"/>
      <c r="IU19" s="151"/>
      <c r="IV19" s="158"/>
    </row>
    <row r="20" spans="1:256" ht="12.75" customHeight="1">
      <c r="A20" s="146" t="s">
        <v>113</v>
      </c>
      <c r="B20" s="145">
        <v>0</v>
      </c>
      <c r="C20" s="151">
        <v>0</v>
      </c>
      <c r="D20" s="158">
        <f t="shared" si="0"/>
        <v>0</v>
      </c>
      <c r="H20" s="158"/>
      <c r="I20" s="146"/>
      <c r="J20" s="145"/>
      <c r="K20" s="151"/>
      <c r="L20" s="158"/>
      <c r="M20" s="146"/>
      <c r="N20" s="145"/>
      <c r="O20" s="151"/>
      <c r="P20" s="158"/>
      <c r="Q20" s="146"/>
      <c r="R20" s="145"/>
      <c r="S20" s="151"/>
      <c r="T20" s="158"/>
      <c r="U20" s="146"/>
      <c r="V20" s="145"/>
      <c r="W20" s="151"/>
      <c r="X20" s="158"/>
      <c r="Y20" s="146"/>
      <c r="Z20" s="145"/>
      <c r="AA20" s="151"/>
      <c r="AB20" s="158"/>
      <c r="AC20" s="146"/>
      <c r="AD20" s="145"/>
      <c r="AE20" s="151"/>
      <c r="AF20" s="158"/>
      <c r="AG20" s="146"/>
      <c r="AH20" s="145"/>
      <c r="AI20" s="151"/>
      <c r="AJ20" s="158"/>
      <c r="AK20" s="146"/>
      <c r="AL20" s="145"/>
      <c r="AM20" s="151"/>
      <c r="AN20" s="158"/>
      <c r="AO20" s="146"/>
      <c r="AP20" s="145"/>
      <c r="AQ20" s="151"/>
      <c r="AR20" s="158"/>
      <c r="AS20" s="146"/>
      <c r="AT20" s="145"/>
      <c r="AU20" s="151"/>
      <c r="AV20" s="158"/>
      <c r="AW20" s="146"/>
      <c r="AX20" s="145"/>
      <c r="AY20" s="151"/>
      <c r="AZ20" s="158"/>
      <c r="BA20" s="146"/>
      <c r="BB20" s="145"/>
      <c r="BC20" s="151"/>
      <c r="BD20" s="158"/>
      <c r="BE20" s="146"/>
      <c r="BF20" s="145"/>
      <c r="BG20" s="151"/>
      <c r="BH20" s="158"/>
      <c r="BI20" s="146"/>
      <c r="BJ20" s="145"/>
      <c r="BK20" s="151"/>
      <c r="BL20" s="158"/>
      <c r="BM20" s="146"/>
      <c r="BN20" s="145"/>
      <c r="BO20" s="151"/>
      <c r="BP20" s="158"/>
      <c r="BQ20" s="146"/>
      <c r="BR20" s="145"/>
      <c r="BS20" s="151"/>
      <c r="BT20" s="158"/>
      <c r="BU20" s="146"/>
      <c r="BV20" s="145"/>
      <c r="BW20" s="151"/>
      <c r="BX20" s="158"/>
      <c r="BY20" s="146"/>
      <c r="BZ20" s="145"/>
      <c r="CA20" s="151"/>
      <c r="CB20" s="158"/>
      <c r="CC20" s="146"/>
      <c r="CD20" s="145"/>
      <c r="CE20" s="151"/>
      <c r="CF20" s="158"/>
      <c r="CG20" s="146"/>
      <c r="CH20" s="145"/>
      <c r="CI20" s="151"/>
      <c r="CJ20" s="158"/>
      <c r="CK20" s="146"/>
      <c r="CL20" s="145"/>
      <c r="CM20" s="151"/>
      <c r="CN20" s="158"/>
      <c r="CO20" s="146"/>
      <c r="CP20" s="145"/>
      <c r="CQ20" s="151"/>
      <c r="CR20" s="158"/>
      <c r="CS20" s="146"/>
      <c r="CT20" s="145"/>
      <c r="CU20" s="151"/>
      <c r="CV20" s="158"/>
      <c r="CW20" s="146"/>
      <c r="CX20" s="145"/>
      <c r="CY20" s="151"/>
      <c r="CZ20" s="158"/>
      <c r="DA20" s="146"/>
      <c r="DB20" s="145"/>
      <c r="DC20" s="151"/>
      <c r="DD20" s="158"/>
      <c r="DE20" s="146"/>
      <c r="DF20" s="145"/>
      <c r="DG20" s="151"/>
      <c r="DH20" s="158"/>
      <c r="DI20" s="146"/>
      <c r="DJ20" s="145"/>
      <c r="DK20" s="151"/>
      <c r="DL20" s="158"/>
      <c r="DM20" s="146"/>
      <c r="DN20" s="145"/>
      <c r="DO20" s="151"/>
      <c r="DP20" s="158"/>
      <c r="DQ20" s="146"/>
      <c r="DR20" s="145"/>
      <c r="DS20" s="151"/>
      <c r="DT20" s="158"/>
      <c r="DU20" s="146"/>
      <c r="DV20" s="145"/>
      <c r="DW20" s="151"/>
      <c r="DX20" s="158"/>
      <c r="DY20" s="146"/>
      <c r="DZ20" s="145"/>
      <c r="EA20" s="151"/>
      <c r="EB20" s="158"/>
      <c r="EC20" s="146"/>
      <c r="ED20" s="145"/>
      <c r="EE20" s="151"/>
      <c r="EF20" s="158"/>
      <c r="EG20" s="146"/>
      <c r="EH20" s="145"/>
      <c r="EI20" s="151"/>
      <c r="EJ20" s="158"/>
      <c r="EK20" s="146"/>
      <c r="EL20" s="145"/>
      <c r="EM20" s="151"/>
      <c r="EN20" s="158"/>
      <c r="EO20" s="146"/>
      <c r="EP20" s="145"/>
      <c r="EQ20" s="151"/>
      <c r="ER20" s="158"/>
      <c r="ES20" s="146"/>
      <c r="ET20" s="145"/>
      <c r="EU20" s="151"/>
      <c r="EV20" s="158"/>
      <c r="EW20" s="146"/>
      <c r="EX20" s="145"/>
      <c r="EY20" s="151"/>
      <c r="EZ20" s="158"/>
      <c r="FA20" s="146"/>
      <c r="FB20" s="145"/>
      <c r="FC20" s="151"/>
      <c r="FD20" s="158"/>
      <c r="FE20" s="146"/>
      <c r="FF20" s="145"/>
      <c r="FG20" s="151"/>
      <c r="FH20" s="158"/>
      <c r="FI20" s="146"/>
      <c r="FJ20" s="145"/>
      <c r="FK20" s="151"/>
      <c r="FL20" s="158"/>
      <c r="FM20" s="146"/>
      <c r="FN20" s="145"/>
      <c r="FO20" s="151"/>
      <c r="FP20" s="158"/>
      <c r="FQ20" s="146"/>
      <c r="FR20" s="145"/>
      <c r="FS20" s="151"/>
      <c r="FT20" s="158"/>
      <c r="FU20" s="146"/>
      <c r="FV20" s="145"/>
      <c r="FW20" s="151"/>
      <c r="FX20" s="158"/>
      <c r="FY20" s="146"/>
      <c r="FZ20" s="145"/>
      <c r="GA20" s="151"/>
      <c r="GB20" s="158"/>
      <c r="GC20" s="146"/>
      <c r="GD20" s="145"/>
      <c r="GE20" s="151"/>
      <c r="GF20" s="158"/>
      <c r="GG20" s="146"/>
      <c r="GH20" s="145"/>
      <c r="GI20" s="151"/>
      <c r="GJ20" s="158"/>
      <c r="GK20" s="146"/>
      <c r="GL20" s="145"/>
      <c r="GM20" s="151"/>
      <c r="GN20" s="158"/>
      <c r="GO20" s="146"/>
      <c r="GP20" s="145"/>
      <c r="GQ20" s="151"/>
      <c r="GR20" s="158"/>
      <c r="GS20" s="146"/>
      <c r="GT20" s="145"/>
      <c r="GU20" s="151"/>
      <c r="GV20" s="158"/>
      <c r="GW20" s="146"/>
      <c r="GX20" s="145"/>
      <c r="GY20" s="151"/>
      <c r="GZ20" s="158"/>
      <c r="HA20" s="146"/>
      <c r="HB20" s="145"/>
      <c r="HC20" s="151"/>
      <c r="HD20" s="158"/>
      <c r="HE20" s="146"/>
      <c r="HF20" s="145"/>
      <c r="HG20" s="151"/>
      <c r="HH20" s="158"/>
      <c r="HI20" s="146"/>
      <c r="HJ20" s="145"/>
      <c r="HK20" s="151"/>
      <c r="HL20" s="158"/>
      <c r="HM20" s="146"/>
      <c r="HN20" s="145"/>
      <c r="HO20" s="151"/>
      <c r="HP20" s="158"/>
      <c r="HQ20" s="146"/>
      <c r="HR20" s="145"/>
      <c r="HS20" s="151"/>
      <c r="HT20" s="158"/>
      <c r="HU20" s="146"/>
      <c r="HV20" s="145"/>
      <c r="HW20" s="151"/>
      <c r="HX20" s="158"/>
      <c r="HY20" s="146"/>
      <c r="HZ20" s="145"/>
      <c r="IA20" s="151"/>
      <c r="IB20" s="158"/>
      <c r="IC20" s="146"/>
      <c r="ID20" s="145"/>
      <c r="IE20" s="151"/>
      <c r="IF20" s="158"/>
      <c r="IG20" s="146"/>
      <c r="IH20" s="145"/>
      <c r="II20" s="151"/>
      <c r="IJ20" s="158"/>
      <c r="IK20" s="146"/>
      <c r="IL20" s="145"/>
      <c r="IM20" s="151"/>
      <c r="IN20" s="158"/>
      <c r="IO20" s="146"/>
      <c r="IP20" s="145"/>
      <c r="IQ20" s="151"/>
      <c r="IR20" s="158"/>
      <c r="IS20" s="146"/>
      <c r="IT20" s="145"/>
      <c r="IU20" s="151"/>
      <c r="IV20" s="158"/>
    </row>
    <row r="21" spans="1:256" ht="12.75" customHeight="1">
      <c r="A21" s="146" t="s">
        <v>114</v>
      </c>
      <c r="B21" s="145">
        <v>0</v>
      </c>
      <c r="C21" s="151">
        <v>0</v>
      </c>
      <c r="D21" s="158">
        <f t="shared" si="0"/>
        <v>0</v>
      </c>
      <c r="H21" s="158"/>
      <c r="I21" s="146"/>
      <c r="J21" s="145"/>
      <c r="K21" s="151"/>
      <c r="L21" s="158"/>
      <c r="M21" s="146"/>
      <c r="N21" s="145"/>
      <c r="O21" s="151"/>
      <c r="P21" s="158"/>
      <c r="Q21" s="146"/>
      <c r="R21" s="145"/>
      <c r="S21" s="151"/>
      <c r="T21" s="158"/>
      <c r="U21" s="146"/>
      <c r="V21" s="145"/>
      <c r="W21" s="151"/>
      <c r="X21" s="158"/>
      <c r="Y21" s="146"/>
      <c r="Z21" s="145"/>
      <c r="AA21" s="151"/>
      <c r="AB21" s="158"/>
      <c r="AC21" s="146"/>
      <c r="AD21" s="145"/>
      <c r="AE21" s="151"/>
      <c r="AF21" s="158"/>
      <c r="AG21" s="146"/>
      <c r="AH21" s="145"/>
      <c r="AI21" s="151"/>
      <c r="AJ21" s="158"/>
      <c r="AK21" s="146"/>
      <c r="AL21" s="145"/>
      <c r="AM21" s="151"/>
      <c r="AN21" s="158"/>
      <c r="AO21" s="146"/>
      <c r="AP21" s="145"/>
      <c r="AQ21" s="151"/>
      <c r="AR21" s="158"/>
      <c r="AS21" s="146"/>
      <c r="AT21" s="145"/>
      <c r="AU21" s="151"/>
      <c r="AV21" s="158"/>
      <c r="AW21" s="146"/>
      <c r="AX21" s="145"/>
      <c r="AY21" s="151"/>
      <c r="AZ21" s="158"/>
      <c r="BA21" s="146"/>
      <c r="BB21" s="145"/>
      <c r="BC21" s="151"/>
      <c r="BD21" s="158"/>
      <c r="BE21" s="146"/>
      <c r="BF21" s="145"/>
      <c r="BG21" s="151"/>
      <c r="BH21" s="158"/>
      <c r="BI21" s="146"/>
      <c r="BJ21" s="145"/>
      <c r="BK21" s="151"/>
      <c r="BL21" s="158"/>
      <c r="BM21" s="146"/>
      <c r="BN21" s="145"/>
      <c r="BO21" s="151"/>
      <c r="BP21" s="158"/>
      <c r="BQ21" s="146"/>
      <c r="BR21" s="145"/>
      <c r="BS21" s="151"/>
      <c r="BT21" s="158"/>
      <c r="BU21" s="146"/>
      <c r="BV21" s="145"/>
      <c r="BW21" s="151"/>
      <c r="BX21" s="158"/>
      <c r="BY21" s="146"/>
      <c r="BZ21" s="145"/>
      <c r="CA21" s="151"/>
      <c r="CB21" s="158"/>
      <c r="CC21" s="146"/>
      <c r="CD21" s="145"/>
      <c r="CE21" s="151"/>
      <c r="CF21" s="158"/>
      <c r="CG21" s="146"/>
      <c r="CH21" s="145"/>
      <c r="CI21" s="151"/>
      <c r="CJ21" s="158"/>
      <c r="CK21" s="146"/>
      <c r="CL21" s="145"/>
      <c r="CM21" s="151"/>
      <c r="CN21" s="158"/>
      <c r="CO21" s="146"/>
      <c r="CP21" s="145"/>
      <c r="CQ21" s="151"/>
      <c r="CR21" s="158"/>
      <c r="CS21" s="146"/>
      <c r="CT21" s="145"/>
      <c r="CU21" s="151"/>
      <c r="CV21" s="158"/>
      <c r="CW21" s="146"/>
      <c r="CX21" s="145"/>
      <c r="CY21" s="151"/>
      <c r="CZ21" s="158"/>
      <c r="DA21" s="146"/>
      <c r="DB21" s="145"/>
      <c r="DC21" s="151"/>
      <c r="DD21" s="158"/>
      <c r="DE21" s="146"/>
      <c r="DF21" s="145"/>
      <c r="DG21" s="151"/>
      <c r="DH21" s="158"/>
      <c r="DI21" s="146"/>
      <c r="DJ21" s="145"/>
      <c r="DK21" s="151"/>
      <c r="DL21" s="158"/>
      <c r="DM21" s="146"/>
      <c r="DN21" s="145"/>
      <c r="DO21" s="151"/>
      <c r="DP21" s="158"/>
      <c r="DQ21" s="146"/>
      <c r="DR21" s="145"/>
      <c r="DS21" s="151"/>
      <c r="DT21" s="158"/>
      <c r="DU21" s="146"/>
      <c r="DV21" s="145"/>
      <c r="DW21" s="151"/>
      <c r="DX21" s="158"/>
      <c r="DY21" s="146"/>
      <c r="DZ21" s="145"/>
      <c r="EA21" s="151"/>
      <c r="EB21" s="158"/>
      <c r="EC21" s="146"/>
      <c r="ED21" s="145"/>
      <c r="EE21" s="151"/>
      <c r="EF21" s="158"/>
      <c r="EG21" s="146"/>
      <c r="EH21" s="145"/>
      <c r="EI21" s="151"/>
      <c r="EJ21" s="158"/>
      <c r="EK21" s="146"/>
      <c r="EL21" s="145"/>
      <c r="EM21" s="151"/>
      <c r="EN21" s="158"/>
      <c r="EO21" s="146"/>
      <c r="EP21" s="145"/>
      <c r="EQ21" s="151"/>
      <c r="ER21" s="158"/>
      <c r="ES21" s="146"/>
      <c r="ET21" s="145"/>
      <c r="EU21" s="151"/>
      <c r="EV21" s="158"/>
      <c r="EW21" s="146"/>
      <c r="EX21" s="145"/>
      <c r="EY21" s="151"/>
      <c r="EZ21" s="158"/>
      <c r="FA21" s="146"/>
      <c r="FB21" s="145"/>
      <c r="FC21" s="151"/>
      <c r="FD21" s="158"/>
      <c r="FE21" s="146"/>
      <c r="FF21" s="145"/>
      <c r="FG21" s="151"/>
      <c r="FH21" s="158"/>
      <c r="FI21" s="146"/>
      <c r="FJ21" s="145"/>
      <c r="FK21" s="151"/>
      <c r="FL21" s="158"/>
      <c r="FM21" s="146"/>
      <c r="FN21" s="145"/>
      <c r="FO21" s="151"/>
      <c r="FP21" s="158"/>
      <c r="FQ21" s="146"/>
      <c r="FR21" s="145"/>
      <c r="FS21" s="151"/>
      <c r="FT21" s="158"/>
      <c r="FU21" s="146"/>
      <c r="FV21" s="145"/>
      <c r="FW21" s="151"/>
      <c r="FX21" s="158"/>
      <c r="FY21" s="146"/>
      <c r="FZ21" s="145"/>
      <c r="GA21" s="151"/>
      <c r="GB21" s="158"/>
      <c r="GC21" s="146"/>
      <c r="GD21" s="145"/>
      <c r="GE21" s="151"/>
      <c r="GF21" s="158"/>
      <c r="GG21" s="146"/>
      <c r="GH21" s="145"/>
      <c r="GI21" s="151"/>
      <c r="GJ21" s="158"/>
      <c r="GK21" s="146"/>
      <c r="GL21" s="145"/>
      <c r="GM21" s="151"/>
      <c r="GN21" s="158"/>
      <c r="GO21" s="146"/>
      <c r="GP21" s="145"/>
      <c r="GQ21" s="151"/>
      <c r="GR21" s="158"/>
      <c r="GS21" s="146"/>
      <c r="GT21" s="145"/>
      <c r="GU21" s="151"/>
      <c r="GV21" s="158"/>
      <c r="GW21" s="146"/>
      <c r="GX21" s="145"/>
      <c r="GY21" s="151"/>
      <c r="GZ21" s="158"/>
      <c r="HA21" s="146"/>
      <c r="HB21" s="145"/>
      <c r="HC21" s="151"/>
      <c r="HD21" s="158"/>
      <c r="HE21" s="146"/>
      <c r="HF21" s="145"/>
      <c r="HG21" s="151"/>
      <c r="HH21" s="158"/>
      <c r="HI21" s="146"/>
      <c r="HJ21" s="145"/>
      <c r="HK21" s="151"/>
      <c r="HL21" s="158"/>
      <c r="HM21" s="146"/>
      <c r="HN21" s="145"/>
      <c r="HO21" s="151"/>
      <c r="HP21" s="158"/>
      <c r="HQ21" s="146"/>
      <c r="HR21" s="145"/>
      <c r="HS21" s="151"/>
      <c r="HT21" s="158"/>
      <c r="HU21" s="146"/>
      <c r="HV21" s="145"/>
      <c r="HW21" s="151"/>
      <c r="HX21" s="158"/>
      <c r="HY21" s="146"/>
      <c r="HZ21" s="145"/>
      <c r="IA21" s="151"/>
      <c r="IB21" s="158"/>
      <c r="IC21" s="146"/>
      <c r="ID21" s="145"/>
      <c r="IE21" s="151"/>
      <c r="IF21" s="158"/>
      <c r="IG21" s="146"/>
      <c r="IH21" s="145"/>
      <c r="II21" s="151"/>
      <c r="IJ21" s="158"/>
      <c r="IK21" s="146"/>
      <c r="IL21" s="145"/>
      <c r="IM21" s="151"/>
      <c r="IN21" s="158"/>
      <c r="IO21" s="146"/>
      <c r="IP21" s="145"/>
      <c r="IQ21" s="151"/>
      <c r="IR21" s="158"/>
      <c r="IS21" s="146"/>
      <c r="IT21" s="145"/>
      <c r="IU21" s="151"/>
      <c r="IV21" s="158"/>
    </row>
    <row r="22" spans="1:256" ht="12.75" customHeight="1">
      <c r="A22" s="146" t="s">
        <v>115</v>
      </c>
      <c r="B22" s="145">
        <v>0</v>
      </c>
      <c r="C22" s="151">
        <v>0</v>
      </c>
      <c r="D22" s="158">
        <f t="shared" si="0"/>
        <v>0</v>
      </c>
      <c r="H22" s="158"/>
      <c r="I22" s="146"/>
      <c r="J22" s="145"/>
      <c r="K22" s="151"/>
      <c r="L22" s="158"/>
      <c r="M22" s="146"/>
      <c r="N22" s="145"/>
      <c r="O22" s="151"/>
      <c r="P22" s="158"/>
      <c r="Q22" s="146"/>
      <c r="R22" s="145"/>
      <c r="S22" s="151"/>
      <c r="T22" s="158"/>
      <c r="U22" s="146"/>
      <c r="V22" s="145"/>
      <c r="W22" s="151"/>
      <c r="X22" s="158"/>
      <c r="Y22" s="146"/>
      <c r="Z22" s="145"/>
      <c r="AA22" s="151"/>
      <c r="AB22" s="158"/>
      <c r="AC22" s="146"/>
      <c r="AD22" s="145"/>
      <c r="AE22" s="151"/>
      <c r="AF22" s="158"/>
      <c r="AG22" s="146"/>
      <c r="AH22" s="145"/>
      <c r="AI22" s="151"/>
      <c r="AJ22" s="158"/>
      <c r="AK22" s="146"/>
      <c r="AL22" s="145"/>
      <c r="AM22" s="151"/>
      <c r="AN22" s="158"/>
      <c r="AO22" s="146"/>
      <c r="AP22" s="145"/>
      <c r="AQ22" s="151"/>
      <c r="AR22" s="158"/>
      <c r="AS22" s="146"/>
      <c r="AT22" s="145"/>
      <c r="AU22" s="151"/>
      <c r="AV22" s="158"/>
      <c r="AW22" s="146"/>
      <c r="AX22" s="145"/>
      <c r="AY22" s="151"/>
      <c r="AZ22" s="158"/>
      <c r="BA22" s="146"/>
      <c r="BB22" s="145"/>
      <c r="BC22" s="151"/>
      <c r="BD22" s="158"/>
      <c r="BE22" s="146"/>
      <c r="BF22" s="145"/>
      <c r="BG22" s="151"/>
      <c r="BH22" s="158"/>
      <c r="BI22" s="146"/>
      <c r="BJ22" s="145"/>
      <c r="BK22" s="151"/>
      <c r="BL22" s="158"/>
      <c r="BM22" s="146"/>
      <c r="BN22" s="145"/>
      <c r="BO22" s="151"/>
      <c r="BP22" s="158"/>
      <c r="BQ22" s="146"/>
      <c r="BR22" s="145"/>
      <c r="BS22" s="151"/>
      <c r="BT22" s="158"/>
      <c r="BU22" s="146"/>
      <c r="BV22" s="145"/>
      <c r="BW22" s="151"/>
      <c r="BX22" s="158"/>
      <c r="BY22" s="146"/>
      <c r="BZ22" s="145"/>
      <c r="CA22" s="151"/>
      <c r="CB22" s="158"/>
      <c r="CC22" s="146"/>
      <c r="CD22" s="145"/>
      <c r="CE22" s="151"/>
      <c r="CF22" s="158"/>
      <c r="CG22" s="146"/>
      <c r="CH22" s="145"/>
      <c r="CI22" s="151"/>
      <c r="CJ22" s="158"/>
      <c r="CK22" s="146"/>
      <c r="CL22" s="145"/>
      <c r="CM22" s="151"/>
      <c r="CN22" s="158"/>
      <c r="CO22" s="146"/>
      <c r="CP22" s="145"/>
      <c r="CQ22" s="151"/>
      <c r="CR22" s="158"/>
      <c r="CS22" s="146"/>
      <c r="CT22" s="145"/>
      <c r="CU22" s="151"/>
      <c r="CV22" s="158"/>
      <c r="CW22" s="146"/>
      <c r="CX22" s="145"/>
      <c r="CY22" s="151"/>
      <c r="CZ22" s="158"/>
      <c r="DA22" s="146"/>
      <c r="DB22" s="145"/>
      <c r="DC22" s="151"/>
      <c r="DD22" s="158"/>
      <c r="DE22" s="146"/>
      <c r="DF22" s="145"/>
      <c r="DG22" s="151"/>
      <c r="DH22" s="158"/>
      <c r="DI22" s="146"/>
      <c r="DJ22" s="145"/>
      <c r="DK22" s="151"/>
      <c r="DL22" s="158"/>
      <c r="DM22" s="146"/>
      <c r="DN22" s="145"/>
      <c r="DO22" s="151"/>
      <c r="DP22" s="158"/>
      <c r="DQ22" s="146"/>
      <c r="DR22" s="145"/>
      <c r="DS22" s="151"/>
      <c r="DT22" s="158"/>
      <c r="DU22" s="146"/>
      <c r="DV22" s="145"/>
      <c r="DW22" s="151"/>
      <c r="DX22" s="158"/>
      <c r="DY22" s="146"/>
      <c r="DZ22" s="145"/>
      <c r="EA22" s="151"/>
      <c r="EB22" s="158"/>
      <c r="EC22" s="146"/>
      <c r="ED22" s="145"/>
      <c r="EE22" s="151"/>
      <c r="EF22" s="158"/>
      <c r="EG22" s="146"/>
      <c r="EH22" s="145"/>
      <c r="EI22" s="151"/>
      <c r="EJ22" s="158"/>
      <c r="EK22" s="146"/>
      <c r="EL22" s="145"/>
      <c r="EM22" s="151"/>
      <c r="EN22" s="158"/>
      <c r="EO22" s="146"/>
      <c r="EP22" s="145"/>
      <c r="EQ22" s="151"/>
      <c r="ER22" s="158"/>
      <c r="ES22" s="146"/>
      <c r="ET22" s="145"/>
      <c r="EU22" s="151"/>
      <c r="EV22" s="158"/>
      <c r="EW22" s="146"/>
      <c r="EX22" s="145"/>
      <c r="EY22" s="151"/>
      <c r="EZ22" s="158"/>
      <c r="FA22" s="146"/>
      <c r="FB22" s="145"/>
      <c r="FC22" s="151"/>
      <c r="FD22" s="158"/>
      <c r="FE22" s="146"/>
      <c r="FF22" s="145"/>
      <c r="FG22" s="151"/>
      <c r="FH22" s="158"/>
      <c r="FI22" s="146"/>
      <c r="FJ22" s="145"/>
      <c r="FK22" s="151"/>
      <c r="FL22" s="158"/>
      <c r="FM22" s="146"/>
      <c r="FN22" s="145"/>
      <c r="FO22" s="151"/>
      <c r="FP22" s="158"/>
      <c r="FQ22" s="146"/>
      <c r="FR22" s="145"/>
      <c r="FS22" s="151"/>
      <c r="FT22" s="158"/>
      <c r="FU22" s="146"/>
      <c r="FV22" s="145"/>
      <c r="FW22" s="151"/>
      <c r="FX22" s="158"/>
      <c r="FY22" s="146"/>
      <c r="FZ22" s="145"/>
      <c r="GA22" s="151"/>
      <c r="GB22" s="158"/>
      <c r="GC22" s="146"/>
      <c r="GD22" s="145"/>
      <c r="GE22" s="151"/>
      <c r="GF22" s="158"/>
      <c r="GG22" s="146"/>
      <c r="GH22" s="145"/>
      <c r="GI22" s="151"/>
      <c r="GJ22" s="158"/>
      <c r="GK22" s="146"/>
      <c r="GL22" s="145"/>
      <c r="GM22" s="151"/>
      <c r="GN22" s="158"/>
      <c r="GO22" s="146"/>
      <c r="GP22" s="145"/>
      <c r="GQ22" s="151"/>
      <c r="GR22" s="158"/>
      <c r="GS22" s="146"/>
      <c r="GT22" s="145"/>
      <c r="GU22" s="151"/>
      <c r="GV22" s="158"/>
      <c r="GW22" s="146"/>
      <c r="GX22" s="145"/>
      <c r="GY22" s="151"/>
      <c r="GZ22" s="158"/>
      <c r="HA22" s="146"/>
      <c r="HB22" s="145"/>
      <c r="HC22" s="151"/>
      <c r="HD22" s="158"/>
      <c r="HE22" s="146"/>
      <c r="HF22" s="145"/>
      <c r="HG22" s="151"/>
      <c r="HH22" s="158"/>
      <c r="HI22" s="146"/>
      <c r="HJ22" s="145"/>
      <c r="HK22" s="151"/>
      <c r="HL22" s="158"/>
      <c r="HM22" s="146"/>
      <c r="HN22" s="145"/>
      <c r="HO22" s="151"/>
      <c r="HP22" s="158"/>
      <c r="HQ22" s="146"/>
      <c r="HR22" s="145"/>
      <c r="HS22" s="151"/>
      <c r="HT22" s="158"/>
      <c r="HU22" s="146"/>
      <c r="HV22" s="145"/>
      <c r="HW22" s="151"/>
      <c r="HX22" s="158"/>
      <c r="HY22" s="146"/>
      <c r="HZ22" s="145"/>
      <c r="IA22" s="151"/>
      <c r="IB22" s="158"/>
      <c r="IC22" s="146"/>
      <c r="ID22" s="145"/>
      <c r="IE22" s="151"/>
      <c r="IF22" s="158"/>
      <c r="IG22" s="146"/>
      <c r="IH22" s="145"/>
      <c r="II22" s="151"/>
      <c r="IJ22" s="158"/>
      <c r="IK22" s="146"/>
      <c r="IL22" s="145"/>
      <c r="IM22" s="151"/>
      <c r="IN22" s="158"/>
      <c r="IO22" s="146"/>
      <c r="IP22" s="145"/>
      <c r="IQ22" s="151"/>
      <c r="IR22" s="158"/>
      <c r="IS22" s="146"/>
      <c r="IT22" s="145"/>
      <c r="IU22" s="151"/>
      <c r="IV22" s="158"/>
    </row>
    <row r="23" spans="1:256" ht="12.75" customHeight="1">
      <c r="A23" s="146" t="s">
        <v>116</v>
      </c>
      <c r="B23" s="145">
        <v>0</v>
      </c>
      <c r="C23" s="151">
        <v>0</v>
      </c>
      <c r="D23" s="158">
        <f t="shared" si="0"/>
        <v>0</v>
      </c>
      <c r="H23" s="158"/>
      <c r="I23" s="146"/>
      <c r="J23" s="145"/>
      <c r="K23" s="151"/>
      <c r="L23" s="158"/>
      <c r="M23" s="146"/>
      <c r="N23" s="145"/>
      <c r="O23" s="151"/>
      <c r="P23" s="158"/>
      <c r="Q23" s="146"/>
      <c r="R23" s="145"/>
      <c r="S23" s="151"/>
      <c r="T23" s="158"/>
      <c r="U23" s="146"/>
      <c r="V23" s="145"/>
      <c r="W23" s="151"/>
      <c r="X23" s="158"/>
      <c r="Y23" s="146"/>
      <c r="Z23" s="145"/>
      <c r="AA23" s="151"/>
      <c r="AB23" s="158"/>
      <c r="AC23" s="146"/>
      <c r="AD23" s="145"/>
      <c r="AE23" s="151"/>
      <c r="AF23" s="158"/>
      <c r="AG23" s="146"/>
      <c r="AH23" s="145"/>
      <c r="AI23" s="151"/>
      <c r="AJ23" s="158"/>
      <c r="AK23" s="146"/>
      <c r="AL23" s="145"/>
      <c r="AM23" s="151"/>
      <c r="AN23" s="158"/>
      <c r="AO23" s="146"/>
      <c r="AP23" s="145"/>
      <c r="AQ23" s="151"/>
      <c r="AR23" s="158"/>
      <c r="AS23" s="146"/>
      <c r="AT23" s="145"/>
      <c r="AU23" s="151"/>
      <c r="AV23" s="158"/>
      <c r="AW23" s="146"/>
      <c r="AX23" s="145"/>
      <c r="AY23" s="151"/>
      <c r="AZ23" s="158"/>
      <c r="BA23" s="146"/>
      <c r="BB23" s="145"/>
      <c r="BC23" s="151"/>
      <c r="BD23" s="158"/>
      <c r="BE23" s="146"/>
      <c r="BF23" s="145"/>
      <c r="BG23" s="151"/>
      <c r="BH23" s="158"/>
      <c r="BI23" s="146"/>
      <c r="BJ23" s="145"/>
      <c r="BK23" s="151"/>
      <c r="BL23" s="158"/>
      <c r="BM23" s="146"/>
      <c r="BN23" s="145"/>
      <c r="BO23" s="151"/>
      <c r="BP23" s="158"/>
      <c r="BQ23" s="146"/>
      <c r="BR23" s="145"/>
      <c r="BS23" s="151"/>
      <c r="BT23" s="158"/>
      <c r="BU23" s="146"/>
      <c r="BV23" s="145"/>
      <c r="BW23" s="151"/>
      <c r="BX23" s="158"/>
      <c r="BY23" s="146"/>
      <c r="BZ23" s="145"/>
      <c r="CA23" s="151"/>
      <c r="CB23" s="158"/>
      <c r="CC23" s="146"/>
      <c r="CD23" s="145"/>
      <c r="CE23" s="151"/>
      <c r="CF23" s="158"/>
      <c r="CG23" s="146"/>
      <c r="CH23" s="145"/>
      <c r="CI23" s="151"/>
      <c r="CJ23" s="158"/>
      <c r="CK23" s="146"/>
      <c r="CL23" s="145"/>
      <c r="CM23" s="151"/>
      <c r="CN23" s="158"/>
      <c r="CO23" s="146"/>
      <c r="CP23" s="145"/>
      <c r="CQ23" s="151"/>
      <c r="CR23" s="158"/>
      <c r="CS23" s="146"/>
      <c r="CT23" s="145"/>
      <c r="CU23" s="151"/>
      <c r="CV23" s="158"/>
      <c r="CW23" s="146"/>
      <c r="CX23" s="145"/>
      <c r="CY23" s="151"/>
      <c r="CZ23" s="158"/>
      <c r="DA23" s="146"/>
      <c r="DB23" s="145"/>
      <c r="DC23" s="151"/>
      <c r="DD23" s="158"/>
      <c r="DE23" s="146"/>
      <c r="DF23" s="145"/>
      <c r="DG23" s="151"/>
      <c r="DH23" s="158"/>
      <c r="DI23" s="146"/>
      <c r="DJ23" s="145"/>
      <c r="DK23" s="151"/>
      <c r="DL23" s="158"/>
      <c r="DM23" s="146"/>
      <c r="DN23" s="145"/>
      <c r="DO23" s="151"/>
      <c r="DP23" s="158"/>
      <c r="DQ23" s="146"/>
      <c r="DR23" s="145"/>
      <c r="DS23" s="151"/>
      <c r="DT23" s="158"/>
      <c r="DU23" s="146"/>
      <c r="DV23" s="145"/>
      <c r="DW23" s="151"/>
      <c r="DX23" s="158"/>
      <c r="DY23" s="146"/>
      <c r="DZ23" s="145"/>
      <c r="EA23" s="151"/>
      <c r="EB23" s="158"/>
      <c r="EC23" s="146"/>
      <c r="ED23" s="145"/>
      <c r="EE23" s="151"/>
      <c r="EF23" s="158"/>
      <c r="EG23" s="146"/>
      <c r="EH23" s="145"/>
      <c r="EI23" s="151"/>
      <c r="EJ23" s="158"/>
      <c r="EK23" s="146"/>
      <c r="EL23" s="145"/>
      <c r="EM23" s="151"/>
      <c r="EN23" s="158"/>
      <c r="EO23" s="146"/>
      <c r="EP23" s="145"/>
      <c r="EQ23" s="151"/>
      <c r="ER23" s="158"/>
      <c r="ES23" s="146"/>
      <c r="ET23" s="145"/>
      <c r="EU23" s="151"/>
      <c r="EV23" s="158"/>
      <c r="EW23" s="146"/>
      <c r="EX23" s="145"/>
      <c r="EY23" s="151"/>
      <c r="EZ23" s="158"/>
      <c r="FA23" s="146"/>
      <c r="FB23" s="145"/>
      <c r="FC23" s="151"/>
      <c r="FD23" s="158"/>
      <c r="FE23" s="146"/>
      <c r="FF23" s="145"/>
      <c r="FG23" s="151"/>
      <c r="FH23" s="158"/>
      <c r="FI23" s="146"/>
      <c r="FJ23" s="145"/>
      <c r="FK23" s="151"/>
      <c r="FL23" s="158"/>
      <c r="FM23" s="146"/>
      <c r="FN23" s="145"/>
      <c r="FO23" s="151"/>
      <c r="FP23" s="158"/>
      <c r="FQ23" s="146"/>
      <c r="FR23" s="145"/>
      <c r="FS23" s="151"/>
      <c r="FT23" s="158"/>
      <c r="FU23" s="146"/>
      <c r="FV23" s="145"/>
      <c r="FW23" s="151"/>
      <c r="FX23" s="158"/>
      <c r="FY23" s="146"/>
      <c r="FZ23" s="145"/>
      <c r="GA23" s="151"/>
      <c r="GB23" s="158"/>
      <c r="GC23" s="146"/>
      <c r="GD23" s="145"/>
      <c r="GE23" s="151"/>
      <c r="GF23" s="158"/>
      <c r="GG23" s="146"/>
      <c r="GH23" s="145"/>
      <c r="GI23" s="151"/>
      <c r="GJ23" s="158"/>
      <c r="GK23" s="146"/>
      <c r="GL23" s="145"/>
      <c r="GM23" s="151"/>
      <c r="GN23" s="158"/>
      <c r="GO23" s="146"/>
      <c r="GP23" s="145"/>
      <c r="GQ23" s="151"/>
      <c r="GR23" s="158"/>
      <c r="GS23" s="146"/>
      <c r="GT23" s="145"/>
      <c r="GU23" s="151"/>
      <c r="GV23" s="158"/>
      <c r="GW23" s="146"/>
      <c r="GX23" s="145"/>
      <c r="GY23" s="151"/>
      <c r="GZ23" s="158"/>
      <c r="HA23" s="146"/>
      <c r="HB23" s="145"/>
      <c r="HC23" s="151"/>
      <c r="HD23" s="158"/>
      <c r="HE23" s="146"/>
      <c r="HF23" s="145"/>
      <c r="HG23" s="151"/>
      <c r="HH23" s="158"/>
      <c r="HI23" s="146"/>
      <c r="HJ23" s="145"/>
      <c r="HK23" s="151"/>
      <c r="HL23" s="158"/>
      <c r="HM23" s="146"/>
      <c r="HN23" s="145"/>
      <c r="HO23" s="151"/>
      <c r="HP23" s="158"/>
      <c r="HQ23" s="146"/>
      <c r="HR23" s="145"/>
      <c r="HS23" s="151"/>
      <c r="HT23" s="158"/>
      <c r="HU23" s="146"/>
      <c r="HV23" s="145"/>
      <c r="HW23" s="151"/>
      <c r="HX23" s="158"/>
      <c r="HY23" s="146"/>
      <c r="HZ23" s="145"/>
      <c r="IA23" s="151"/>
      <c r="IB23" s="158"/>
      <c r="IC23" s="146"/>
      <c r="ID23" s="145"/>
      <c r="IE23" s="151"/>
      <c r="IF23" s="158"/>
      <c r="IG23" s="146"/>
      <c r="IH23" s="145"/>
      <c r="II23" s="151"/>
      <c r="IJ23" s="158"/>
      <c r="IK23" s="146"/>
      <c r="IL23" s="145"/>
      <c r="IM23" s="151"/>
      <c r="IN23" s="158"/>
      <c r="IO23" s="146"/>
      <c r="IP23" s="145"/>
      <c r="IQ23" s="151"/>
      <c r="IR23" s="158"/>
      <c r="IS23" s="146"/>
      <c r="IT23" s="145"/>
      <c r="IU23" s="151"/>
      <c r="IV23" s="158"/>
    </row>
    <row r="24" spans="1:256" ht="12.75" customHeight="1">
      <c r="A24" s="145" t="s">
        <v>117</v>
      </c>
      <c r="B24" s="145">
        <v>1</v>
      </c>
      <c r="C24" s="150">
        <v>35</v>
      </c>
      <c r="D24" s="158">
        <f t="shared" si="0"/>
        <v>35</v>
      </c>
      <c r="H24" s="158"/>
      <c r="I24" s="145"/>
      <c r="J24" s="145"/>
      <c r="K24" s="150"/>
      <c r="L24" s="158"/>
      <c r="M24" s="145"/>
      <c r="N24" s="145"/>
      <c r="O24" s="150"/>
      <c r="P24" s="158"/>
      <c r="Q24" s="145"/>
      <c r="R24" s="145"/>
      <c r="S24" s="150"/>
      <c r="T24" s="158"/>
      <c r="U24" s="145"/>
      <c r="V24" s="145"/>
      <c r="W24" s="150"/>
      <c r="X24" s="158"/>
      <c r="Y24" s="145"/>
      <c r="Z24" s="145"/>
      <c r="AA24" s="150"/>
      <c r="AB24" s="158"/>
      <c r="AC24" s="145"/>
      <c r="AD24" s="145"/>
      <c r="AE24" s="150"/>
      <c r="AF24" s="158"/>
      <c r="AG24" s="145"/>
      <c r="AH24" s="145"/>
      <c r="AI24" s="150"/>
      <c r="AJ24" s="158"/>
      <c r="AK24" s="145"/>
      <c r="AL24" s="145"/>
      <c r="AM24" s="150"/>
      <c r="AN24" s="158"/>
      <c r="AO24" s="145"/>
      <c r="AP24" s="145"/>
      <c r="AQ24" s="150"/>
      <c r="AR24" s="158"/>
      <c r="AS24" s="145"/>
      <c r="AT24" s="145"/>
      <c r="AU24" s="150"/>
      <c r="AV24" s="158"/>
      <c r="AW24" s="145"/>
      <c r="AX24" s="145"/>
      <c r="AY24" s="150"/>
      <c r="AZ24" s="158"/>
      <c r="BA24" s="145"/>
      <c r="BB24" s="145"/>
      <c r="BC24" s="150"/>
      <c r="BD24" s="158"/>
      <c r="BE24" s="145"/>
      <c r="BF24" s="145"/>
      <c r="BG24" s="150"/>
      <c r="BH24" s="158"/>
      <c r="BI24" s="145"/>
      <c r="BJ24" s="145"/>
      <c r="BK24" s="150"/>
      <c r="BL24" s="158"/>
      <c r="BM24" s="145"/>
      <c r="BN24" s="145"/>
      <c r="BO24" s="150"/>
      <c r="BP24" s="158"/>
      <c r="BQ24" s="145"/>
      <c r="BR24" s="145"/>
      <c r="BS24" s="150"/>
      <c r="BT24" s="158"/>
      <c r="BU24" s="145"/>
      <c r="BV24" s="145"/>
      <c r="BW24" s="150"/>
      <c r="BX24" s="158"/>
      <c r="BY24" s="145"/>
      <c r="BZ24" s="145"/>
      <c r="CA24" s="150"/>
      <c r="CB24" s="158"/>
      <c r="CC24" s="145"/>
      <c r="CD24" s="145"/>
      <c r="CE24" s="150"/>
      <c r="CF24" s="158"/>
      <c r="CG24" s="145"/>
      <c r="CH24" s="145"/>
      <c r="CI24" s="150"/>
      <c r="CJ24" s="158"/>
      <c r="CK24" s="145"/>
      <c r="CL24" s="145"/>
      <c r="CM24" s="150"/>
      <c r="CN24" s="158"/>
      <c r="CO24" s="145"/>
      <c r="CP24" s="145"/>
      <c r="CQ24" s="150"/>
      <c r="CR24" s="158"/>
      <c r="CS24" s="145"/>
      <c r="CT24" s="145"/>
      <c r="CU24" s="150"/>
      <c r="CV24" s="158"/>
      <c r="CW24" s="145"/>
      <c r="CX24" s="145"/>
      <c r="CY24" s="150"/>
      <c r="CZ24" s="158"/>
      <c r="DA24" s="145"/>
      <c r="DB24" s="145"/>
      <c r="DC24" s="150"/>
      <c r="DD24" s="158"/>
      <c r="DE24" s="145"/>
      <c r="DF24" s="145"/>
      <c r="DG24" s="150"/>
      <c r="DH24" s="158"/>
      <c r="DI24" s="145"/>
      <c r="DJ24" s="145"/>
      <c r="DK24" s="150"/>
      <c r="DL24" s="158"/>
      <c r="DM24" s="145"/>
      <c r="DN24" s="145"/>
      <c r="DO24" s="150"/>
      <c r="DP24" s="158"/>
      <c r="DQ24" s="145"/>
      <c r="DR24" s="145"/>
      <c r="DS24" s="150"/>
      <c r="DT24" s="158"/>
      <c r="DU24" s="145"/>
      <c r="DV24" s="145"/>
      <c r="DW24" s="150"/>
      <c r="DX24" s="158"/>
      <c r="DY24" s="145"/>
      <c r="DZ24" s="145"/>
      <c r="EA24" s="150"/>
      <c r="EB24" s="158"/>
      <c r="EC24" s="145"/>
      <c r="ED24" s="145"/>
      <c r="EE24" s="150"/>
      <c r="EF24" s="158"/>
      <c r="EG24" s="145"/>
      <c r="EH24" s="145"/>
      <c r="EI24" s="150"/>
      <c r="EJ24" s="158"/>
      <c r="EK24" s="145"/>
      <c r="EL24" s="145"/>
      <c r="EM24" s="150"/>
      <c r="EN24" s="158"/>
      <c r="EO24" s="145"/>
      <c r="EP24" s="145"/>
      <c r="EQ24" s="150"/>
      <c r="ER24" s="158"/>
      <c r="ES24" s="145"/>
      <c r="ET24" s="145"/>
      <c r="EU24" s="150"/>
      <c r="EV24" s="158"/>
      <c r="EW24" s="145"/>
      <c r="EX24" s="145"/>
      <c r="EY24" s="150"/>
      <c r="EZ24" s="158"/>
      <c r="FA24" s="145"/>
      <c r="FB24" s="145"/>
      <c r="FC24" s="150"/>
      <c r="FD24" s="158"/>
      <c r="FE24" s="145"/>
      <c r="FF24" s="145"/>
      <c r="FG24" s="150"/>
      <c r="FH24" s="158"/>
      <c r="FI24" s="145"/>
      <c r="FJ24" s="145"/>
      <c r="FK24" s="150"/>
      <c r="FL24" s="158"/>
      <c r="FM24" s="145"/>
      <c r="FN24" s="145"/>
      <c r="FO24" s="150"/>
      <c r="FP24" s="158"/>
      <c r="FQ24" s="145"/>
      <c r="FR24" s="145"/>
      <c r="FS24" s="150"/>
      <c r="FT24" s="158"/>
      <c r="FU24" s="145"/>
      <c r="FV24" s="145"/>
      <c r="FW24" s="150"/>
      <c r="FX24" s="158"/>
      <c r="FY24" s="145"/>
      <c r="FZ24" s="145"/>
      <c r="GA24" s="150"/>
      <c r="GB24" s="158"/>
      <c r="GC24" s="145"/>
      <c r="GD24" s="145"/>
      <c r="GE24" s="150"/>
      <c r="GF24" s="158"/>
      <c r="GG24" s="145"/>
      <c r="GH24" s="145"/>
      <c r="GI24" s="150"/>
      <c r="GJ24" s="158"/>
      <c r="GK24" s="145"/>
      <c r="GL24" s="145"/>
      <c r="GM24" s="150"/>
      <c r="GN24" s="158"/>
      <c r="GO24" s="145"/>
      <c r="GP24" s="145"/>
      <c r="GQ24" s="150"/>
      <c r="GR24" s="158"/>
      <c r="GS24" s="145"/>
      <c r="GT24" s="145"/>
      <c r="GU24" s="150"/>
      <c r="GV24" s="158"/>
      <c r="GW24" s="145"/>
      <c r="GX24" s="145"/>
      <c r="GY24" s="150"/>
      <c r="GZ24" s="158"/>
      <c r="HA24" s="145"/>
      <c r="HB24" s="145"/>
      <c r="HC24" s="150"/>
      <c r="HD24" s="158"/>
      <c r="HE24" s="145"/>
      <c r="HF24" s="145"/>
      <c r="HG24" s="150"/>
      <c r="HH24" s="158"/>
      <c r="HI24" s="145"/>
      <c r="HJ24" s="145"/>
      <c r="HK24" s="150"/>
      <c r="HL24" s="158"/>
      <c r="HM24" s="145"/>
      <c r="HN24" s="145"/>
      <c r="HO24" s="150"/>
      <c r="HP24" s="158"/>
      <c r="HQ24" s="145"/>
      <c r="HR24" s="145"/>
      <c r="HS24" s="150"/>
      <c r="HT24" s="158"/>
      <c r="HU24" s="145"/>
      <c r="HV24" s="145"/>
      <c r="HW24" s="150"/>
      <c r="HX24" s="158"/>
      <c r="HY24" s="145"/>
      <c r="HZ24" s="145"/>
      <c r="IA24" s="150"/>
      <c r="IB24" s="158"/>
      <c r="IC24" s="145"/>
      <c r="ID24" s="145"/>
      <c r="IE24" s="150"/>
      <c r="IF24" s="158"/>
      <c r="IG24" s="145"/>
      <c r="IH24" s="145"/>
      <c r="II24" s="150"/>
      <c r="IJ24" s="158"/>
      <c r="IK24" s="145"/>
      <c r="IL24" s="145"/>
      <c r="IM24" s="150"/>
      <c r="IN24" s="158"/>
      <c r="IO24" s="145"/>
      <c r="IP24" s="145"/>
      <c r="IQ24" s="150"/>
      <c r="IR24" s="158"/>
      <c r="IS24" s="145"/>
      <c r="IT24" s="145"/>
      <c r="IU24" s="150"/>
      <c r="IV24" s="158"/>
    </row>
    <row r="25" spans="1:256" ht="12.75" customHeight="1">
      <c r="A25" s="145" t="s">
        <v>118</v>
      </c>
      <c r="B25" s="145">
        <v>0</v>
      </c>
      <c r="C25" s="150">
        <v>125</v>
      </c>
      <c r="D25" s="158">
        <f t="shared" si="0"/>
        <v>0</v>
      </c>
      <c r="H25" s="158"/>
      <c r="I25" s="145"/>
      <c r="J25" s="145"/>
      <c r="K25" s="150"/>
      <c r="L25" s="158"/>
      <c r="M25" s="145"/>
      <c r="N25" s="145"/>
      <c r="O25" s="150"/>
      <c r="P25" s="158"/>
      <c r="Q25" s="145"/>
      <c r="R25" s="145"/>
      <c r="S25" s="150"/>
      <c r="T25" s="158"/>
      <c r="U25" s="145"/>
      <c r="V25" s="145"/>
      <c r="W25" s="150"/>
      <c r="X25" s="158"/>
      <c r="Y25" s="145"/>
      <c r="Z25" s="145"/>
      <c r="AA25" s="150"/>
      <c r="AB25" s="158"/>
      <c r="AC25" s="145"/>
      <c r="AD25" s="145"/>
      <c r="AE25" s="150"/>
      <c r="AF25" s="158"/>
      <c r="AG25" s="145"/>
      <c r="AH25" s="145"/>
      <c r="AI25" s="150"/>
      <c r="AJ25" s="158"/>
      <c r="AK25" s="145"/>
      <c r="AL25" s="145"/>
      <c r="AM25" s="150"/>
      <c r="AN25" s="158"/>
      <c r="AO25" s="145"/>
      <c r="AP25" s="145"/>
      <c r="AQ25" s="150"/>
      <c r="AR25" s="158"/>
      <c r="AS25" s="145"/>
      <c r="AT25" s="145"/>
      <c r="AU25" s="150"/>
      <c r="AV25" s="158"/>
      <c r="AW25" s="145"/>
      <c r="AX25" s="145"/>
      <c r="AY25" s="150"/>
      <c r="AZ25" s="158"/>
      <c r="BA25" s="145"/>
      <c r="BB25" s="145"/>
      <c r="BC25" s="150"/>
      <c r="BD25" s="158"/>
      <c r="BE25" s="145"/>
      <c r="BF25" s="145"/>
      <c r="BG25" s="150"/>
      <c r="BH25" s="158"/>
      <c r="BI25" s="145"/>
      <c r="BJ25" s="145"/>
      <c r="BK25" s="150"/>
      <c r="BL25" s="158"/>
      <c r="BM25" s="145"/>
      <c r="BN25" s="145"/>
      <c r="BO25" s="150"/>
      <c r="BP25" s="158"/>
      <c r="BQ25" s="145"/>
      <c r="BR25" s="145"/>
      <c r="BS25" s="150"/>
      <c r="BT25" s="158"/>
      <c r="BU25" s="145"/>
      <c r="BV25" s="145"/>
      <c r="BW25" s="150"/>
      <c r="BX25" s="158"/>
      <c r="BY25" s="145"/>
      <c r="BZ25" s="145"/>
      <c r="CA25" s="150"/>
      <c r="CB25" s="158"/>
      <c r="CC25" s="145"/>
      <c r="CD25" s="145"/>
      <c r="CE25" s="150"/>
      <c r="CF25" s="158"/>
      <c r="CG25" s="145"/>
      <c r="CH25" s="145"/>
      <c r="CI25" s="150"/>
      <c r="CJ25" s="158"/>
      <c r="CK25" s="145"/>
      <c r="CL25" s="145"/>
      <c r="CM25" s="150"/>
      <c r="CN25" s="158"/>
      <c r="CO25" s="145"/>
      <c r="CP25" s="145"/>
      <c r="CQ25" s="150"/>
      <c r="CR25" s="158"/>
      <c r="CS25" s="145"/>
      <c r="CT25" s="145"/>
      <c r="CU25" s="150"/>
      <c r="CV25" s="158"/>
      <c r="CW25" s="145"/>
      <c r="CX25" s="145"/>
      <c r="CY25" s="150"/>
      <c r="CZ25" s="158"/>
      <c r="DA25" s="145"/>
      <c r="DB25" s="145"/>
      <c r="DC25" s="150"/>
      <c r="DD25" s="158"/>
      <c r="DE25" s="145"/>
      <c r="DF25" s="145"/>
      <c r="DG25" s="150"/>
      <c r="DH25" s="158"/>
      <c r="DI25" s="145"/>
      <c r="DJ25" s="145"/>
      <c r="DK25" s="150"/>
      <c r="DL25" s="158"/>
      <c r="DM25" s="145"/>
      <c r="DN25" s="145"/>
      <c r="DO25" s="150"/>
      <c r="DP25" s="158"/>
      <c r="DQ25" s="145"/>
      <c r="DR25" s="145"/>
      <c r="DS25" s="150"/>
      <c r="DT25" s="158"/>
      <c r="DU25" s="145"/>
      <c r="DV25" s="145"/>
      <c r="DW25" s="150"/>
      <c r="DX25" s="158"/>
      <c r="DY25" s="145"/>
      <c r="DZ25" s="145"/>
      <c r="EA25" s="150"/>
      <c r="EB25" s="158"/>
      <c r="EC25" s="145"/>
      <c r="ED25" s="145"/>
      <c r="EE25" s="150"/>
      <c r="EF25" s="158"/>
      <c r="EG25" s="145"/>
      <c r="EH25" s="145"/>
      <c r="EI25" s="150"/>
      <c r="EJ25" s="158"/>
      <c r="EK25" s="145"/>
      <c r="EL25" s="145"/>
      <c r="EM25" s="150"/>
      <c r="EN25" s="158"/>
      <c r="EO25" s="145"/>
      <c r="EP25" s="145"/>
      <c r="EQ25" s="150"/>
      <c r="ER25" s="158"/>
      <c r="ES25" s="145"/>
      <c r="ET25" s="145"/>
      <c r="EU25" s="150"/>
      <c r="EV25" s="158"/>
      <c r="EW25" s="145"/>
      <c r="EX25" s="145"/>
      <c r="EY25" s="150"/>
      <c r="EZ25" s="158"/>
      <c r="FA25" s="145"/>
      <c r="FB25" s="145"/>
      <c r="FC25" s="150"/>
      <c r="FD25" s="158"/>
      <c r="FE25" s="145"/>
      <c r="FF25" s="145"/>
      <c r="FG25" s="150"/>
      <c r="FH25" s="158"/>
      <c r="FI25" s="145"/>
      <c r="FJ25" s="145"/>
      <c r="FK25" s="150"/>
      <c r="FL25" s="158"/>
      <c r="FM25" s="145"/>
      <c r="FN25" s="145"/>
      <c r="FO25" s="150"/>
      <c r="FP25" s="158"/>
      <c r="FQ25" s="145"/>
      <c r="FR25" s="145"/>
      <c r="FS25" s="150"/>
      <c r="FT25" s="158"/>
      <c r="FU25" s="145"/>
      <c r="FV25" s="145"/>
      <c r="FW25" s="150"/>
      <c r="FX25" s="158"/>
      <c r="FY25" s="145"/>
      <c r="FZ25" s="145"/>
      <c r="GA25" s="150"/>
      <c r="GB25" s="158"/>
      <c r="GC25" s="145"/>
      <c r="GD25" s="145"/>
      <c r="GE25" s="150"/>
      <c r="GF25" s="158"/>
      <c r="GG25" s="145"/>
      <c r="GH25" s="145"/>
      <c r="GI25" s="150"/>
      <c r="GJ25" s="158"/>
      <c r="GK25" s="145"/>
      <c r="GL25" s="145"/>
      <c r="GM25" s="150"/>
      <c r="GN25" s="158"/>
      <c r="GO25" s="145"/>
      <c r="GP25" s="145"/>
      <c r="GQ25" s="150"/>
      <c r="GR25" s="158"/>
      <c r="GS25" s="145"/>
      <c r="GT25" s="145"/>
      <c r="GU25" s="150"/>
      <c r="GV25" s="158"/>
      <c r="GW25" s="145"/>
      <c r="GX25" s="145"/>
      <c r="GY25" s="150"/>
      <c r="GZ25" s="158"/>
      <c r="HA25" s="145"/>
      <c r="HB25" s="145"/>
      <c r="HC25" s="150"/>
      <c r="HD25" s="158"/>
      <c r="HE25" s="145"/>
      <c r="HF25" s="145"/>
      <c r="HG25" s="150"/>
      <c r="HH25" s="158"/>
      <c r="HI25" s="145"/>
      <c r="HJ25" s="145"/>
      <c r="HK25" s="150"/>
      <c r="HL25" s="158"/>
      <c r="HM25" s="145"/>
      <c r="HN25" s="145"/>
      <c r="HO25" s="150"/>
      <c r="HP25" s="158"/>
      <c r="HQ25" s="145"/>
      <c r="HR25" s="145"/>
      <c r="HS25" s="150"/>
      <c r="HT25" s="158"/>
      <c r="HU25" s="145"/>
      <c r="HV25" s="145"/>
      <c r="HW25" s="150"/>
      <c r="HX25" s="158"/>
      <c r="HY25" s="145"/>
      <c r="HZ25" s="145"/>
      <c r="IA25" s="150"/>
      <c r="IB25" s="158"/>
      <c r="IC25" s="145"/>
      <c r="ID25" s="145"/>
      <c r="IE25" s="150"/>
      <c r="IF25" s="158"/>
      <c r="IG25" s="145"/>
      <c r="IH25" s="145"/>
      <c r="II25" s="150"/>
      <c r="IJ25" s="158"/>
      <c r="IK25" s="145"/>
      <c r="IL25" s="145"/>
      <c r="IM25" s="150"/>
      <c r="IN25" s="158"/>
      <c r="IO25" s="145"/>
      <c r="IP25" s="145"/>
      <c r="IQ25" s="150"/>
      <c r="IR25" s="158"/>
      <c r="IS25" s="145"/>
      <c r="IT25" s="145"/>
      <c r="IU25" s="150"/>
      <c r="IV25" s="158"/>
    </row>
    <row r="26" spans="1:256" ht="12.75" customHeight="1">
      <c r="A26" s="145" t="s">
        <v>119</v>
      </c>
      <c r="B26" s="145">
        <v>1</v>
      </c>
      <c r="C26" s="150">
        <v>150</v>
      </c>
      <c r="D26" s="158">
        <f t="shared" si="0"/>
        <v>150</v>
      </c>
      <c r="E26" s="145"/>
      <c r="F26" s="145"/>
      <c r="G26" s="150"/>
      <c r="H26" s="158"/>
      <c r="I26" s="145"/>
      <c r="J26" s="145"/>
      <c r="K26" s="150"/>
      <c r="L26" s="158"/>
      <c r="M26" s="145"/>
      <c r="N26" s="145"/>
      <c r="O26" s="150"/>
      <c r="P26" s="158"/>
      <c r="Q26" s="145"/>
      <c r="R26" s="145"/>
      <c r="S26" s="150"/>
      <c r="T26" s="158"/>
      <c r="U26" s="145"/>
      <c r="V26" s="145"/>
      <c r="W26" s="150"/>
      <c r="X26" s="158"/>
      <c r="Y26" s="145"/>
      <c r="Z26" s="145"/>
      <c r="AA26" s="150"/>
      <c r="AB26" s="158"/>
      <c r="AC26" s="145"/>
      <c r="AD26" s="145"/>
      <c r="AE26" s="150"/>
      <c r="AF26" s="158"/>
      <c r="AG26" s="145"/>
      <c r="AH26" s="145"/>
      <c r="AI26" s="150"/>
      <c r="AJ26" s="158"/>
      <c r="AK26" s="145"/>
      <c r="AL26" s="145"/>
      <c r="AM26" s="150"/>
      <c r="AN26" s="158"/>
      <c r="AO26" s="145"/>
      <c r="AP26" s="145"/>
      <c r="AQ26" s="150"/>
      <c r="AR26" s="158"/>
      <c r="AS26" s="145"/>
      <c r="AT26" s="145"/>
      <c r="AU26" s="150"/>
      <c r="AV26" s="158"/>
      <c r="AW26" s="145"/>
      <c r="AX26" s="145"/>
      <c r="AY26" s="150"/>
      <c r="AZ26" s="158"/>
      <c r="BA26" s="145"/>
      <c r="BB26" s="145"/>
      <c r="BC26" s="150"/>
      <c r="BD26" s="158"/>
      <c r="BE26" s="145"/>
      <c r="BF26" s="145"/>
      <c r="BG26" s="150"/>
      <c r="BH26" s="158"/>
      <c r="BI26" s="145"/>
      <c r="BJ26" s="145"/>
      <c r="BK26" s="150"/>
      <c r="BL26" s="158"/>
      <c r="BM26" s="145"/>
      <c r="BN26" s="145"/>
      <c r="BO26" s="150"/>
      <c r="BP26" s="158"/>
      <c r="BQ26" s="145"/>
      <c r="BR26" s="145"/>
      <c r="BS26" s="150"/>
      <c r="BT26" s="158"/>
      <c r="BU26" s="145"/>
      <c r="BV26" s="145"/>
      <c r="BW26" s="150"/>
      <c r="BX26" s="158"/>
      <c r="BY26" s="145"/>
      <c r="BZ26" s="145"/>
      <c r="CA26" s="150"/>
      <c r="CB26" s="158"/>
      <c r="CC26" s="145"/>
      <c r="CD26" s="145"/>
      <c r="CE26" s="150"/>
      <c r="CF26" s="158"/>
      <c r="CG26" s="145"/>
      <c r="CH26" s="145"/>
      <c r="CI26" s="150"/>
      <c r="CJ26" s="158"/>
      <c r="CK26" s="145"/>
      <c r="CL26" s="145"/>
      <c r="CM26" s="150"/>
      <c r="CN26" s="158"/>
      <c r="CO26" s="145"/>
      <c r="CP26" s="145"/>
      <c r="CQ26" s="150"/>
      <c r="CR26" s="158"/>
      <c r="CS26" s="145"/>
      <c r="CT26" s="145"/>
      <c r="CU26" s="150"/>
      <c r="CV26" s="158"/>
      <c r="CW26" s="145"/>
      <c r="CX26" s="145"/>
      <c r="CY26" s="150"/>
      <c r="CZ26" s="158"/>
      <c r="DA26" s="145"/>
      <c r="DB26" s="145"/>
      <c r="DC26" s="150"/>
      <c r="DD26" s="158"/>
      <c r="DE26" s="145"/>
      <c r="DF26" s="145"/>
      <c r="DG26" s="150"/>
      <c r="DH26" s="158"/>
      <c r="DI26" s="145"/>
      <c r="DJ26" s="145"/>
      <c r="DK26" s="150"/>
      <c r="DL26" s="158"/>
      <c r="DM26" s="145"/>
      <c r="DN26" s="145"/>
      <c r="DO26" s="150"/>
      <c r="DP26" s="158"/>
      <c r="DQ26" s="145"/>
      <c r="DR26" s="145"/>
      <c r="DS26" s="150"/>
      <c r="DT26" s="158"/>
      <c r="DU26" s="145"/>
      <c r="DV26" s="145"/>
      <c r="DW26" s="150"/>
      <c r="DX26" s="158"/>
      <c r="DY26" s="145"/>
      <c r="DZ26" s="145"/>
      <c r="EA26" s="150"/>
      <c r="EB26" s="158"/>
      <c r="EC26" s="145"/>
      <c r="ED26" s="145"/>
      <c r="EE26" s="150"/>
      <c r="EF26" s="158"/>
      <c r="EG26" s="145"/>
      <c r="EH26" s="145"/>
      <c r="EI26" s="150"/>
      <c r="EJ26" s="158"/>
      <c r="EK26" s="145"/>
      <c r="EL26" s="145"/>
      <c r="EM26" s="150"/>
      <c r="EN26" s="158"/>
      <c r="EO26" s="145"/>
      <c r="EP26" s="145"/>
      <c r="EQ26" s="150"/>
      <c r="ER26" s="158"/>
      <c r="ES26" s="145"/>
      <c r="ET26" s="145"/>
      <c r="EU26" s="150"/>
      <c r="EV26" s="158"/>
      <c r="EW26" s="145"/>
      <c r="EX26" s="145"/>
      <c r="EY26" s="150"/>
      <c r="EZ26" s="158"/>
      <c r="FA26" s="145"/>
      <c r="FB26" s="145"/>
      <c r="FC26" s="150"/>
      <c r="FD26" s="158"/>
      <c r="FE26" s="145"/>
      <c r="FF26" s="145"/>
      <c r="FG26" s="150"/>
      <c r="FH26" s="158"/>
      <c r="FI26" s="145"/>
      <c r="FJ26" s="145"/>
      <c r="FK26" s="150"/>
      <c r="FL26" s="158"/>
      <c r="FM26" s="145"/>
      <c r="FN26" s="145"/>
      <c r="FO26" s="150"/>
      <c r="FP26" s="158"/>
      <c r="FQ26" s="145"/>
      <c r="FR26" s="145"/>
      <c r="FS26" s="150"/>
      <c r="FT26" s="158"/>
      <c r="FU26" s="145"/>
      <c r="FV26" s="145"/>
      <c r="FW26" s="150"/>
      <c r="FX26" s="158"/>
      <c r="FY26" s="145"/>
      <c r="FZ26" s="145"/>
      <c r="GA26" s="150"/>
      <c r="GB26" s="158"/>
      <c r="GC26" s="145"/>
      <c r="GD26" s="145"/>
      <c r="GE26" s="150"/>
      <c r="GF26" s="158"/>
      <c r="GG26" s="145"/>
      <c r="GH26" s="145"/>
      <c r="GI26" s="150"/>
      <c r="GJ26" s="158"/>
      <c r="GK26" s="145"/>
      <c r="GL26" s="145"/>
      <c r="GM26" s="150"/>
      <c r="GN26" s="158"/>
      <c r="GO26" s="145"/>
      <c r="GP26" s="145"/>
      <c r="GQ26" s="150"/>
      <c r="GR26" s="158"/>
      <c r="GS26" s="145"/>
      <c r="GT26" s="145"/>
      <c r="GU26" s="150"/>
      <c r="GV26" s="158"/>
      <c r="GW26" s="145"/>
      <c r="GX26" s="145"/>
      <c r="GY26" s="150"/>
      <c r="GZ26" s="158"/>
      <c r="HA26" s="145"/>
      <c r="HB26" s="145"/>
      <c r="HC26" s="150"/>
      <c r="HD26" s="158"/>
      <c r="HE26" s="145"/>
      <c r="HF26" s="145"/>
      <c r="HG26" s="150"/>
      <c r="HH26" s="158"/>
      <c r="HI26" s="145"/>
      <c r="HJ26" s="145"/>
      <c r="HK26" s="150"/>
      <c r="HL26" s="158"/>
      <c r="HM26" s="145"/>
      <c r="HN26" s="145"/>
      <c r="HO26" s="150"/>
      <c r="HP26" s="158"/>
      <c r="HQ26" s="145"/>
      <c r="HR26" s="145"/>
      <c r="HS26" s="150"/>
      <c r="HT26" s="158"/>
      <c r="HU26" s="145"/>
      <c r="HV26" s="145"/>
      <c r="HW26" s="150"/>
      <c r="HX26" s="158"/>
      <c r="HY26" s="145"/>
      <c r="HZ26" s="145"/>
      <c r="IA26" s="150"/>
      <c r="IB26" s="158"/>
      <c r="IC26" s="145"/>
      <c r="ID26" s="145"/>
      <c r="IE26" s="150"/>
      <c r="IF26" s="158"/>
      <c r="IG26" s="145"/>
      <c r="IH26" s="145"/>
      <c r="II26" s="150"/>
      <c r="IJ26" s="158"/>
      <c r="IK26" s="145"/>
      <c r="IL26" s="145"/>
      <c r="IM26" s="150"/>
      <c r="IN26" s="158"/>
      <c r="IO26" s="145"/>
      <c r="IP26" s="145"/>
      <c r="IQ26" s="150"/>
      <c r="IR26" s="158"/>
      <c r="IS26" s="145"/>
      <c r="IT26" s="145"/>
      <c r="IU26" s="150"/>
      <c r="IV26" s="158"/>
    </row>
    <row r="27" spans="1:256" ht="12.75" customHeight="1">
      <c r="A27" s="145" t="s">
        <v>120</v>
      </c>
      <c r="B27" s="145">
        <v>1</v>
      </c>
      <c r="C27" s="150">
        <v>45</v>
      </c>
      <c r="D27" s="158">
        <f t="shared" si="0"/>
        <v>45</v>
      </c>
      <c r="E27" s="145"/>
      <c r="F27" s="145"/>
      <c r="G27" s="150"/>
      <c r="H27" s="158"/>
      <c r="I27" s="145"/>
      <c r="J27" s="145"/>
      <c r="K27" s="150"/>
      <c r="L27" s="158"/>
      <c r="M27" s="145"/>
      <c r="N27" s="145"/>
      <c r="O27" s="150"/>
      <c r="P27" s="158"/>
      <c r="Q27" s="145"/>
      <c r="R27" s="145"/>
      <c r="S27" s="150"/>
      <c r="T27" s="158"/>
      <c r="U27" s="145"/>
      <c r="V27" s="145"/>
      <c r="W27" s="150"/>
      <c r="X27" s="158"/>
      <c r="Y27" s="145"/>
      <c r="Z27" s="145"/>
      <c r="AA27" s="150"/>
      <c r="AB27" s="158"/>
      <c r="AC27" s="145"/>
      <c r="AD27" s="145"/>
      <c r="AE27" s="150"/>
      <c r="AF27" s="158"/>
      <c r="AG27" s="145"/>
      <c r="AH27" s="145"/>
      <c r="AI27" s="150"/>
      <c r="AJ27" s="158"/>
      <c r="AK27" s="145"/>
      <c r="AL27" s="145"/>
      <c r="AM27" s="150"/>
      <c r="AN27" s="158"/>
      <c r="AO27" s="145"/>
      <c r="AP27" s="145"/>
      <c r="AQ27" s="150"/>
      <c r="AR27" s="158"/>
      <c r="AS27" s="145"/>
      <c r="AT27" s="145"/>
      <c r="AU27" s="150"/>
      <c r="AV27" s="158"/>
      <c r="AW27" s="145"/>
      <c r="AX27" s="145"/>
      <c r="AY27" s="150"/>
      <c r="AZ27" s="158"/>
      <c r="BA27" s="145"/>
      <c r="BB27" s="145"/>
      <c r="BC27" s="150"/>
      <c r="BD27" s="158"/>
      <c r="BE27" s="145"/>
      <c r="BF27" s="145"/>
      <c r="BG27" s="150"/>
      <c r="BH27" s="158"/>
      <c r="BI27" s="145"/>
      <c r="BJ27" s="145"/>
      <c r="BK27" s="150"/>
      <c r="BL27" s="158"/>
      <c r="BM27" s="145"/>
      <c r="BN27" s="145"/>
      <c r="BO27" s="150"/>
      <c r="BP27" s="158"/>
      <c r="BQ27" s="145"/>
      <c r="BR27" s="145"/>
      <c r="BS27" s="150"/>
      <c r="BT27" s="158"/>
      <c r="BU27" s="145"/>
      <c r="BV27" s="145"/>
      <c r="BW27" s="150"/>
      <c r="BX27" s="158"/>
      <c r="BY27" s="145"/>
      <c r="BZ27" s="145"/>
      <c r="CA27" s="150"/>
      <c r="CB27" s="158"/>
      <c r="CC27" s="145"/>
      <c r="CD27" s="145"/>
      <c r="CE27" s="150"/>
      <c r="CF27" s="158"/>
      <c r="CG27" s="145"/>
      <c r="CH27" s="145"/>
      <c r="CI27" s="150"/>
      <c r="CJ27" s="158"/>
      <c r="CK27" s="145"/>
      <c r="CL27" s="145"/>
      <c r="CM27" s="150"/>
      <c r="CN27" s="158"/>
      <c r="CO27" s="145"/>
      <c r="CP27" s="145"/>
      <c r="CQ27" s="150"/>
      <c r="CR27" s="158"/>
      <c r="CS27" s="145"/>
      <c r="CT27" s="145"/>
      <c r="CU27" s="150"/>
      <c r="CV27" s="158"/>
      <c r="CW27" s="145"/>
      <c r="CX27" s="145"/>
      <c r="CY27" s="150"/>
      <c r="CZ27" s="158"/>
      <c r="DA27" s="145"/>
      <c r="DB27" s="145"/>
      <c r="DC27" s="150"/>
      <c r="DD27" s="158"/>
      <c r="DE27" s="145"/>
      <c r="DF27" s="145"/>
      <c r="DG27" s="150"/>
      <c r="DH27" s="158"/>
      <c r="DI27" s="145"/>
      <c r="DJ27" s="145"/>
      <c r="DK27" s="150"/>
      <c r="DL27" s="158"/>
      <c r="DM27" s="145"/>
      <c r="DN27" s="145"/>
      <c r="DO27" s="150"/>
      <c r="DP27" s="158"/>
      <c r="DQ27" s="145"/>
      <c r="DR27" s="145"/>
      <c r="DS27" s="150"/>
      <c r="DT27" s="158"/>
      <c r="DU27" s="145"/>
      <c r="DV27" s="145"/>
      <c r="DW27" s="150"/>
      <c r="DX27" s="158"/>
      <c r="DY27" s="145"/>
      <c r="DZ27" s="145"/>
      <c r="EA27" s="150"/>
      <c r="EB27" s="158"/>
      <c r="EC27" s="145"/>
      <c r="ED27" s="145"/>
      <c r="EE27" s="150"/>
      <c r="EF27" s="158"/>
      <c r="EG27" s="145"/>
      <c r="EH27" s="145"/>
      <c r="EI27" s="150"/>
      <c r="EJ27" s="158"/>
      <c r="EK27" s="145"/>
      <c r="EL27" s="145"/>
      <c r="EM27" s="150"/>
      <c r="EN27" s="158"/>
      <c r="EO27" s="145"/>
      <c r="EP27" s="145"/>
      <c r="EQ27" s="150"/>
      <c r="ER27" s="158"/>
      <c r="ES27" s="145"/>
      <c r="ET27" s="145"/>
      <c r="EU27" s="150"/>
      <c r="EV27" s="158"/>
      <c r="EW27" s="145"/>
      <c r="EX27" s="145"/>
      <c r="EY27" s="150"/>
      <c r="EZ27" s="158"/>
      <c r="FA27" s="145"/>
      <c r="FB27" s="145"/>
      <c r="FC27" s="150"/>
      <c r="FD27" s="158"/>
      <c r="FE27" s="145"/>
      <c r="FF27" s="145"/>
      <c r="FG27" s="150"/>
      <c r="FH27" s="158"/>
      <c r="FI27" s="145"/>
      <c r="FJ27" s="145"/>
      <c r="FK27" s="150"/>
      <c r="FL27" s="158"/>
      <c r="FM27" s="145"/>
      <c r="FN27" s="145"/>
      <c r="FO27" s="150"/>
      <c r="FP27" s="158"/>
      <c r="FQ27" s="145"/>
      <c r="FR27" s="145"/>
      <c r="FS27" s="150"/>
      <c r="FT27" s="158"/>
      <c r="FU27" s="145"/>
      <c r="FV27" s="145"/>
      <c r="FW27" s="150"/>
      <c r="FX27" s="158"/>
      <c r="FY27" s="145"/>
      <c r="FZ27" s="145"/>
      <c r="GA27" s="150"/>
      <c r="GB27" s="158"/>
      <c r="GC27" s="145"/>
      <c r="GD27" s="145"/>
      <c r="GE27" s="150"/>
      <c r="GF27" s="158"/>
      <c r="GG27" s="145"/>
      <c r="GH27" s="145"/>
      <c r="GI27" s="150"/>
      <c r="GJ27" s="158"/>
      <c r="GK27" s="145"/>
      <c r="GL27" s="145"/>
      <c r="GM27" s="150"/>
      <c r="GN27" s="158"/>
      <c r="GO27" s="145"/>
      <c r="GP27" s="145"/>
      <c r="GQ27" s="150"/>
      <c r="GR27" s="158"/>
      <c r="GS27" s="145"/>
      <c r="GT27" s="145"/>
      <c r="GU27" s="150"/>
      <c r="GV27" s="158"/>
      <c r="GW27" s="145"/>
      <c r="GX27" s="145"/>
      <c r="GY27" s="150"/>
      <c r="GZ27" s="158"/>
      <c r="HA27" s="145"/>
      <c r="HB27" s="145"/>
      <c r="HC27" s="150"/>
      <c r="HD27" s="158"/>
      <c r="HE27" s="145"/>
      <c r="HF27" s="145"/>
      <c r="HG27" s="150"/>
      <c r="HH27" s="158"/>
      <c r="HI27" s="145"/>
      <c r="HJ27" s="145"/>
      <c r="HK27" s="150"/>
      <c r="HL27" s="158"/>
      <c r="HM27" s="145"/>
      <c r="HN27" s="145"/>
      <c r="HO27" s="150"/>
      <c r="HP27" s="158"/>
      <c r="HQ27" s="145"/>
      <c r="HR27" s="145"/>
      <c r="HS27" s="150"/>
      <c r="HT27" s="158"/>
      <c r="HU27" s="145"/>
      <c r="HV27" s="145"/>
      <c r="HW27" s="150"/>
      <c r="HX27" s="158"/>
      <c r="HY27" s="145"/>
      <c r="HZ27" s="145"/>
      <c r="IA27" s="150"/>
      <c r="IB27" s="158"/>
      <c r="IC27" s="145"/>
      <c r="ID27" s="145"/>
      <c r="IE27" s="150"/>
      <c r="IF27" s="158"/>
      <c r="IG27" s="145"/>
      <c r="IH27" s="145"/>
      <c r="II27" s="150"/>
      <c r="IJ27" s="158"/>
      <c r="IK27" s="145"/>
      <c r="IL27" s="145"/>
      <c r="IM27" s="150"/>
      <c r="IN27" s="158"/>
      <c r="IO27" s="145"/>
      <c r="IP27" s="145"/>
      <c r="IQ27" s="150"/>
      <c r="IR27" s="158"/>
      <c r="IS27" s="145"/>
      <c r="IT27" s="145"/>
      <c r="IU27" s="150"/>
      <c r="IV27" s="158"/>
    </row>
    <row r="28" spans="1:256" ht="12.75" customHeight="1">
      <c r="A28" s="130" t="s">
        <v>121</v>
      </c>
      <c r="B28" s="145">
        <v>1</v>
      </c>
      <c r="C28" s="150">
        <v>45</v>
      </c>
      <c r="D28" s="158">
        <f t="shared" si="0"/>
        <v>45</v>
      </c>
      <c r="E28" s="130"/>
      <c r="F28" s="1"/>
      <c r="G28" s="150"/>
      <c r="H28" s="158"/>
      <c r="I28" s="130"/>
      <c r="J28" s="1"/>
      <c r="K28" s="150"/>
      <c r="L28" s="158"/>
      <c r="M28" s="130"/>
      <c r="N28" s="1"/>
      <c r="O28" s="150"/>
      <c r="P28" s="158"/>
      <c r="Q28" s="130"/>
      <c r="R28" s="1"/>
      <c r="S28" s="150"/>
      <c r="T28" s="158"/>
      <c r="U28" s="130"/>
      <c r="V28" s="1"/>
      <c r="W28" s="150"/>
      <c r="X28" s="158"/>
      <c r="Y28" s="130"/>
      <c r="Z28" s="1"/>
      <c r="AA28" s="150"/>
      <c r="AB28" s="158"/>
      <c r="AC28" s="130"/>
      <c r="AD28" s="1"/>
      <c r="AE28" s="150"/>
      <c r="AF28" s="158"/>
      <c r="AG28" s="130"/>
      <c r="AH28" s="1"/>
      <c r="AI28" s="150"/>
      <c r="AJ28" s="158"/>
      <c r="AK28" s="130"/>
      <c r="AL28" s="1"/>
      <c r="AM28" s="150"/>
      <c r="AN28" s="158"/>
      <c r="AO28" s="130"/>
      <c r="AP28" s="1"/>
      <c r="AQ28" s="150"/>
      <c r="AR28" s="158"/>
      <c r="AS28" s="130"/>
      <c r="AT28" s="1"/>
      <c r="AU28" s="150"/>
      <c r="AV28" s="158"/>
      <c r="AW28" s="130"/>
      <c r="AX28" s="1"/>
      <c r="AY28" s="150"/>
      <c r="AZ28" s="158"/>
      <c r="BA28" s="130"/>
      <c r="BB28" s="1"/>
      <c r="BC28" s="150"/>
      <c r="BD28" s="158"/>
      <c r="BE28" s="130"/>
      <c r="BF28" s="1"/>
      <c r="BG28" s="150"/>
      <c r="BH28" s="158"/>
      <c r="BI28" s="130"/>
      <c r="BJ28" s="1"/>
      <c r="BK28" s="150"/>
      <c r="BL28" s="158"/>
      <c r="BM28" s="130"/>
      <c r="BN28" s="1"/>
      <c r="BO28" s="150"/>
      <c r="BP28" s="158"/>
      <c r="BQ28" s="130"/>
      <c r="BR28" s="1"/>
      <c r="BS28" s="150"/>
      <c r="BT28" s="158"/>
      <c r="BU28" s="130"/>
      <c r="BV28" s="1"/>
      <c r="BW28" s="150"/>
      <c r="BX28" s="158"/>
      <c r="BY28" s="130"/>
      <c r="BZ28" s="1"/>
      <c r="CA28" s="150"/>
      <c r="CB28" s="158"/>
      <c r="CC28" s="130"/>
      <c r="CD28" s="1"/>
      <c r="CE28" s="150"/>
      <c r="CF28" s="158"/>
      <c r="CG28" s="130"/>
      <c r="CH28" s="1"/>
      <c r="CI28" s="150"/>
      <c r="CJ28" s="158"/>
      <c r="CK28" s="130"/>
      <c r="CL28" s="1"/>
      <c r="CM28" s="150"/>
      <c r="CN28" s="158"/>
      <c r="CO28" s="130"/>
      <c r="CP28" s="1"/>
      <c r="CQ28" s="150"/>
      <c r="CR28" s="158"/>
      <c r="CS28" s="130"/>
      <c r="CT28" s="1"/>
      <c r="CU28" s="150"/>
      <c r="CV28" s="158"/>
      <c r="CW28" s="130"/>
      <c r="CX28" s="1"/>
      <c r="CY28" s="150"/>
      <c r="CZ28" s="158"/>
      <c r="DA28" s="130"/>
      <c r="DB28" s="1"/>
      <c r="DC28" s="150"/>
      <c r="DD28" s="158"/>
      <c r="DE28" s="130"/>
      <c r="DF28" s="1"/>
      <c r="DG28" s="150"/>
      <c r="DH28" s="158"/>
      <c r="DI28" s="130"/>
      <c r="DJ28" s="1"/>
      <c r="DK28" s="150"/>
      <c r="DL28" s="158"/>
      <c r="DM28" s="130"/>
      <c r="DN28" s="1"/>
      <c r="DO28" s="150"/>
      <c r="DP28" s="158"/>
      <c r="DQ28" s="130"/>
      <c r="DR28" s="1"/>
      <c r="DS28" s="150"/>
      <c r="DT28" s="158"/>
      <c r="DU28" s="130"/>
      <c r="DV28" s="1"/>
      <c r="DW28" s="150"/>
      <c r="DX28" s="158"/>
      <c r="DY28" s="130"/>
      <c r="DZ28" s="1"/>
      <c r="EA28" s="150"/>
      <c r="EB28" s="158"/>
      <c r="EC28" s="130"/>
      <c r="ED28" s="1"/>
      <c r="EE28" s="150"/>
      <c r="EF28" s="158"/>
      <c r="EG28" s="130"/>
      <c r="EH28" s="1"/>
      <c r="EI28" s="150"/>
      <c r="EJ28" s="158"/>
      <c r="EK28" s="130"/>
      <c r="EL28" s="1"/>
      <c r="EM28" s="150"/>
      <c r="EN28" s="158"/>
      <c r="EO28" s="130"/>
      <c r="EP28" s="1"/>
      <c r="EQ28" s="150"/>
      <c r="ER28" s="158"/>
      <c r="ES28" s="130"/>
      <c r="ET28" s="1"/>
      <c r="EU28" s="150"/>
      <c r="EV28" s="158"/>
      <c r="EW28" s="130"/>
      <c r="EX28" s="1"/>
      <c r="EY28" s="150"/>
      <c r="EZ28" s="158"/>
      <c r="FA28" s="130"/>
      <c r="FB28" s="1"/>
      <c r="FC28" s="150"/>
      <c r="FD28" s="158"/>
      <c r="FE28" s="130"/>
      <c r="FF28" s="1"/>
      <c r="FG28" s="150"/>
      <c r="FH28" s="158"/>
      <c r="FI28" s="130"/>
      <c r="FJ28" s="1"/>
      <c r="FK28" s="150"/>
      <c r="FL28" s="158"/>
      <c r="FM28" s="130"/>
      <c r="FN28" s="1"/>
      <c r="FO28" s="150"/>
      <c r="FP28" s="158"/>
      <c r="FQ28" s="130"/>
      <c r="FR28" s="1"/>
      <c r="FS28" s="150"/>
      <c r="FT28" s="158"/>
      <c r="FU28" s="130"/>
      <c r="FV28" s="1"/>
      <c r="FW28" s="150"/>
      <c r="FX28" s="158"/>
      <c r="FY28" s="130"/>
      <c r="FZ28" s="1"/>
      <c r="GA28" s="150"/>
      <c r="GB28" s="158"/>
      <c r="GC28" s="130"/>
      <c r="GD28" s="1"/>
      <c r="GE28" s="150"/>
      <c r="GF28" s="158"/>
      <c r="GG28" s="130"/>
      <c r="GH28" s="1"/>
      <c r="GI28" s="150"/>
      <c r="GJ28" s="158"/>
      <c r="GK28" s="130"/>
      <c r="GL28" s="1"/>
      <c r="GM28" s="150"/>
      <c r="GN28" s="158"/>
      <c r="GO28" s="130"/>
      <c r="GP28" s="1"/>
      <c r="GQ28" s="150"/>
      <c r="GR28" s="158"/>
      <c r="GS28" s="130"/>
      <c r="GT28" s="1"/>
      <c r="GU28" s="150"/>
      <c r="GV28" s="158"/>
      <c r="GW28" s="130"/>
      <c r="GX28" s="1"/>
      <c r="GY28" s="150"/>
      <c r="GZ28" s="158"/>
      <c r="HA28" s="130"/>
      <c r="HB28" s="1"/>
      <c r="HC28" s="150"/>
      <c r="HD28" s="158"/>
      <c r="HE28" s="130"/>
      <c r="HF28" s="1"/>
      <c r="HG28" s="150"/>
      <c r="HH28" s="158"/>
      <c r="HI28" s="130"/>
      <c r="HJ28" s="1"/>
      <c r="HK28" s="150"/>
      <c r="HL28" s="158"/>
      <c r="HM28" s="130"/>
      <c r="HN28" s="1"/>
      <c r="HO28" s="150"/>
      <c r="HP28" s="158"/>
      <c r="HQ28" s="130"/>
      <c r="HR28" s="1"/>
      <c r="HS28" s="150"/>
      <c r="HT28" s="158"/>
      <c r="HU28" s="130"/>
      <c r="HV28" s="1"/>
      <c r="HW28" s="150"/>
      <c r="HX28" s="158"/>
      <c r="HY28" s="130"/>
      <c r="HZ28" s="1"/>
      <c r="IA28" s="150"/>
      <c r="IB28" s="158"/>
      <c r="IC28" s="130"/>
      <c r="ID28" s="1"/>
      <c r="IE28" s="150"/>
      <c r="IF28" s="158"/>
      <c r="IG28" s="130"/>
      <c r="IH28" s="1"/>
      <c r="II28" s="150"/>
      <c r="IJ28" s="158"/>
      <c r="IK28" s="130"/>
      <c r="IL28" s="1"/>
      <c r="IM28" s="150"/>
      <c r="IN28" s="158"/>
      <c r="IO28" s="130"/>
      <c r="IP28" s="1"/>
      <c r="IQ28" s="150"/>
      <c r="IR28" s="158"/>
      <c r="IS28" s="130"/>
      <c r="IT28" s="1"/>
      <c r="IU28" s="150"/>
      <c r="IV28" s="158"/>
    </row>
    <row r="29" spans="1:256" ht="12.75" customHeight="1">
      <c r="A29" s="9" t="s">
        <v>108</v>
      </c>
      <c r="B29" s="145">
        <v>1</v>
      </c>
      <c r="C29" s="9">
        <v>40</v>
      </c>
      <c r="D29" s="158">
        <f t="shared" si="0"/>
        <v>40</v>
      </c>
      <c r="E29" s="130"/>
      <c r="F29" s="1"/>
      <c r="G29" s="150"/>
      <c r="H29" s="158"/>
      <c r="I29" s="130"/>
      <c r="J29" s="1"/>
      <c r="K29" s="150"/>
      <c r="L29" s="158"/>
      <c r="M29" s="130"/>
      <c r="N29" s="1"/>
      <c r="O29" s="150"/>
      <c r="P29" s="158"/>
      <c r="Q29" s="130"/>
      <c r="R29" s="1"/>
      <c r="S29" s="150"/>
      <c r="T29" s="158"/>
      <c r="U29" s="130"/>
      <c r="V29" s="1"/>
      <c r="W29" s="150"/>
      <c r="X29" s="158"/>
      <c r="Y29" s="130"/>
      <c r="Z29" s="1"/>
      <c r="AA29" s="150"/>
      <c r="AB29" s="158"/>
      <c r="AC29" s="130"/>
      <c r="AD29" s="1"/>
      <c r="AE29" s="150"/>
      <c r="AF29" s="158"/>
      <c r="AG29" s="130"/>
      <c r="AH29" s="1"/>
      <c r="AI29" s="150"/>
      <c r="AJ29" s="158"/>
      <c r="AK29" s="130"/>
      <c r="AL29" s="1"/>
      <c r="AM29" s="150"/>
      <c r="AN29" s="158"/>
      <c r="AO29" s="130"/>
      <c r="AP29" s="1"/>
      <c r="AQ29" s="150"/>
      <c r="AR29" s="158"/>
      <c r="AS29" s="130"/>
      <c r="AT29" s="1"/>
      <c r="AU29" s="150"/>
      <c r="AV29" s="158"/>
      <c r="AW29" s="130"/>
      <c r="AX29" s="1"/>
      <c r="AY29" s="150"/>
      <c r="AZ29" s="158"/>
      <c r="BA29" s="130"/>
      <c r="BB29" s="1"/>
      <c r="BC29" s="150"/>
      <c r="BD29" s="158"/>
      <c r="BE29" s="130"/>
      <c r="BF29" s="1"/>
      <c r="BG29" s="150"/>
      <c r="BH29" s="158"/>
      <c r="BI29" s="130"/>
      <c r="BJ29" s="1"/>
      <c r="BK29" s="150"/>
      <c r="BL29" s="158"/>
      <c r="BM29" s="130"/>
      <c r="BN29" s="1"/>
      <c r="BO29" s="150"/>
      <c r="BP29" s="158"/>
      <c r="BQ29" s="130"/>
      <c r="BR29" s="1"/>
      <c r="BS29" s="150"/>
      <c r="BT29" s="158"/>
      <c r="BU29" s="130"/>
      <c r="BV29" s="1"/>
      <c r="BW29" s="150"/>
      <c r="BX29" s="158"/>
      <c r="BY29" s="130"/>
      <c r="BZ29" s="1"/>
      <c r="CA29" s="150"/>
      <c r="CB29" s="158"/>
      <c r="CC29" s="130"/>
      <c r="CD29" s="1"/>
      <c r="CE29" s="150"/>
      <c r="CF29" s="158"/>
      <c r="CG29" s="130"/>
      <c r="CH29" s="1"/>
      <c r="CI29" s="150"/>
      <c r="CJ29" s="158"/>
      <c r="CK29" s="130"/>
      <c r="CL29" s="1"/>
      <c r="CM29" s="150"/>
      <c r="CN29" s="158"/>
      <c r="CO29" s="130"/>
      <c r="CP29" s="1"/>
      <c r="CQ29" s="150"/>
      <c r="CR29" s="158"/>
      <c r="CS29" s="130"/>
      <c r="CT29" s="1"/>
      <c r="CU29" s="150"/>
      <c r="CV29" s="158"/>
      <c r="CW29" s="130"/>
      <c r="CX29" s="1"/>
      <c r="CY29" s="150"/>
      <c r="CZ29" s="158"/>
      <c r="DA29" s="130"/>
      <c r="DB29" s="1"/>
      <c r="DC29" s="150"/>
      <c r="DD29" s="158"/>
      <c r="DE29" s="130"/>
      <c r="DF29" s="1"/>
      <c r="DG29" s="150"/>
      <c r="DH29" s="158"/>
      <c r="DI29" s="130"/>
      <c r="DJ29" s="1"/>
      <c r="DK29" s="150"/>
      <c r="DL29" s="158"/>
      <c r="DM29" s="130"/>
      <c r="DN29" s="1"/>
      <c r="DO29" s="150"/>
      <c r="DP29" s="158"/>
      <c r="DQ29" s="130"/>
      <c r="DR29" s="1"/>
      <c r="DS29" s="150"/>
      <c r="DT29" s="158"/>
      <c r="DU29" s="130"/>
      <c r="DV29" s="1"/>
      <c r="DW29" s="150"/>
      <c r="DX29" s="158"/>
      <c r="DY29" s="130"/>
      <c r="DZ29" s="1"/>
      <c r="EA29" s="150"/>
      <c r="EB29" s="158"/>
      <c r="EC29" s="130"/>
      <c r="ED29" s="1"/>
      <c r="EE29" s="150"/>
      <c r="EF29" s="158"/>
      <c r="EG29" s="130"/>
      <c r="EH29" s="1"/>
      <c r="EI29" s="150"/>
      <c r="EJ29" s="158"/>
      <c r="EK29" s="130"/>
      <c r="EL29" s="1"/>
      <c r="EM29" s="150"/>
      <c r="EN29" s="158"/>
      <c r="EO29" s="130"/>
      <c r="EP29" s="1"/>
      <c r="EQ29" s="150"/>
      <c r="ER29" s="158"/>
      <c r="ES29" s="130"/>
      <c r="ET29" s="1"/>
      <c r="EU29" s="150"/>
      <c r="EV29" s="158"/>
      <c r="EW29" s="130"/>
      <c r="EX29" s="1"/>
      <c r="EY29" s="150"/>
      <c r="EZ29" s="158"/>
      <c r="FA29" s="130"/>
      <c r="FB29" s="1"/>
      <c r="FC29" s="150"/>
      <c r="FD29" s="158"/>
      <c r="FE29" s="130"/>
      <c r="FF29" s="1"/>
      <c r="FG29" s="150"/>
      <c r="FH29" s="158"/>
      <c r="FI29" s="130"/>
      <c r="FJ29" s="1"/>
      <c r="FK29" s="150"/>
      <c r="FL29" s="158"/>
      <c r="FM29" s="130"/>
      <c r="FN29" s="1"/>
      <c r="FO29" s="150"/>
      <c r="FP29" s="158"/>
      <c r="FQ29" s="130"/>
      <c r="FR29" s="1"/>
      <c r="FS29" s="150"/>
      <c r="FT29" s="158"/>
      <c r="FU29" s="130"/>
      <c r="FV29" s="1"/>
      <c r="FW29" s="150"/>
      <c r="FX29" s="158"/>
      <c r="FY29" s="130"/>
      <c r="FZ29" s="1"/>
      <c r="GA29" s="150"/>
      <c r="GB29" s="158"/>
      <c r="GC29" s="130"/>
      <c r="GD29" s="1"/>
      <c r="GE29" s="150"/>
      <c r="GF29" s="158"/>
      <c r="GG29" s="130"/>
      <c r="GH29" s="1"/>
      <c r="GI29" s="150"/>
      <c r="GJ29" s="158"/>
      <c r="GK29" s="130"/>
      <c r="GL29" s="1"/>
      <c r="GM29" s="150"/>
      <c r="GN29" s="158"/>
      <c r="GO29" s="130"/>
      <c r="GP29" s="1"/>
      <c r="GQ29" s="150"/>
      <c r="GR29" s="158"/>
      <c r="GS29" s="130"/>
      <c r="GT29" s="1"/>
      <c r="GU29" s="150"/>
      <c r="GV29" s="158"/>
      <c r="GW29" s="130"/>
      <c r="GX29" s="1"/>
      <c r="GY29" s="150"/>
      <c r="GZ29" s="158"/>
      <c r="HA29" s="130"/>
      <c r="HB29" s="1"/>
      <c r="HC29" s="150"/>
      <c r="HD29" s="158"/>
      <c r="HE29" s="130"/>
      <c r="HF29" s="1"/>
      <c r="HG29" s="150"/>
      <c r="HH29" s="158"/>
      <c r="HI29" s="130"/>
      <c r="HJ29" s="1"/>
      <c r="HK29" s="150"/>
      <c r="HL29" s="158"/>
      <c r="HM29" s="130"/>
      <c r="HN29" s="1"/>
      <c r="HO29" s="150"/>
      <c r="HP29" s="158"/>
      <c r="HQ29" s="130"/>
      <c r="HR29" s="1"/>
      <c r="HS29" s="150"/>
      <c r="HT29" s="158"/>
      <c r="HU29" s="130"/>
      <c r="HV29" s="1"/>
      <c r="HW29" s="150"/>
      <c r="HX29" s="158"/>
      <c r="HY29" s="130"/>
      <c r="HZ29" s="1"/>
      <c r="IA29" s="150"/>
      <c r="IB29" s="158"/>
      <c r="IC29" s="130"/>
      <c r="ID29" s="1"/>
      <c r="IE29" s="150"/>
      <c r="IF29" s="158"/>
      <c r="IG29" s="130"/>
      <c r="IH29" s="1"/>
      <c r="II29" s="150"/>
      <c r="IJ29" s="158"/>
      <c r="IK29" s="130"/>
      <c r="IL29" s="1"/>
      <c r="IM29" s="150"/>
      <c r="IN29" s="158"/>
      <c r="IO29" s="130"/>
      <c r="IP29" s="1"/>
      <c r="IQ29" s="150"/>
      <c r="IR29" s="158"/>
      <c r="IS29" s="130"/>
      <c r="IT29" s="1"/>
      <c r="IU29" s="150"/>
      <c r="IV29" s="158"/>
    </row>
    <row r="30" spans="1:256" ht="12.75" customHeight="1">
      <c r="A30" s="145" t="s">
        <v>122</v>
      </c>
      <c r="B30" s="145">
        <v>1</v>
      </c>
      <c r="C30" s="150">
        <v>0</v>
      </c>
      <c r="D30" s="158">
        <f t="shared" si="0"/>
        <v>0</v>
      </c>
      <c r="E30" s="145"/>
      <c r="F30" s="145"/>
      <c r="G30" s="150"/>
      <c r="H30" s="158"/>
      <c r="I30" s="145"/>
      <c r="J30" s="145"/>
      <c r="K30" s="150"/>
      <c r="L30" s="158"/>
      <c r="M30" s="145"/>
      <c r="N30" s="145"/>
      <c r="O30" s="150"/>
      <c r="P30" s="158"/>
      <c r="Q30" s="145"/>
      <c r="R30" s="145"/>
      <c r="S30" s="150"/>
      <c r="T30" s="158"/>
      <c r="U30" s="145"/>
      <c r="V30" s="145"/>
      <c r="W30" s="150"/>
      <c r="X30" s="158"/>
      <c r="Y30" s="145"/>
      <c r="Z30" s="145"/>
      <c r="AA30" s="150"/>
      <c r="AB30" s="158"/>
      <c r="AC30" s="145"/>
      <c r="AD30" s="145"/>
      <c r="AE30" s="150"/>
      <c r="AF30" s="158"/>
      <c r="AG30" s="145"/>
      <c r="AH30" s="145"/>
      <c r="AI30" s="150"/>
      <c r="AJ30" s="158"/>
      <c r="AK30" s="145"/>
      <c r="AL30" s="145"/>
      <c r="AM30" s="150"/>
      <c r="AN30" s="158"/>
      <c r="AO30" s="145"/>
      <c r="AP30" s="145"/>
      <c r="AQ30" s="150"/>
      <c r="AR30" s="158"/>
      <c r="AS30" s="145"/>
      <c r="AT30" s="145"/>
      <c r="AU30" s="150"/>
      <c r="AV30" s="158"/>
      <c r="AW30" s="145"/>
      <c r="AX30" s="145"/>
      <c r="AY30" s="150"/>
      <c r="AZ30" s="158"/>
      <c r="BA30" s="145"/>
      <c r="BB30" s="145"/>
      <c r="BC30" s="150"/>
      <c r="BD30" s="158"/>
      <c r="BE30" s="145"/>
      <c r="BF30" s="145"/>
      <c r="BG30" s="150"/>
      <c r="BH30" s="158"/>
      <c r="BI30" s="145"/>
      <c r="BJ30" s="145"/>
      <c r="BK30" s="150"/>
      <c r="BL30" s="158"/>
      <c r="BM30" s="145"/>
      <c r="BN30" s="145"/>
      <c r="BO30" s="150"/>
      <c r="BP30" s="158"/>
      <c r="BQ30" s="145"/>
      <c r="BR30" s="145"/>
      <c r="BS30" s="150"/>
      <c r="BT30" s="158"/>
      <c r="BU30" s="145"/>
      <c r="BV30" s="145"/>
      <c r="BW30" s="150"/>
      <c r="BX30" s="158"/>
      <c r="BY30" s="145"/>
      <c r="BZ30" s="145"/>
      <c r="CA30" s="150"/>
      <c r="CB30" s="158"/>
      <c r="CC30" s="145"/>
      <c r="CD30" s="145"/>
      <c r="CE30" s="150"/>
      <c r="CF30" s="158"/>
      <c r="CG30" s="145"/>
      <c r="CH30" s="145"/>
      <c r="CI30" s="150"/>
      <c r="CJ30" s="158"/>
      <c r="CK30" s="145"/>
      <c r="CL30" s="145"/>
      <c r="CM30" s="150"/>
      <c r="CN30" s="158"/>
      <c r="CO30" s="145"/>
      <c r="CP30" s="145"/>
      <c r="CQ30" s="150"/>
      <c r="CR30" s="158"/>
      <c r="CS30" s="145"/>
      <c r="CT30" s="145"/>
      <c r="CU30" s="150"/>
      <c r="CV30" s="158"/>
      <c r="CW30" s="145"/>
      <c r="CX30" s="145"/>
      <c r="CY30" s="150"/>
      <c r="CZ30" s="158"/>
      <c r="DA30" s="145"/>
      <c r="DB30" s="145"/>
      <c r="DC30" s="150"/>
      <c r="DD30" s="158"/>
      <c r="DE30" s="145"/>
      <c r="DF30" s="145"/>
      <c r="DG30" s="150"/>
      <c r="DH30" s="158"/>
      <c r="DI30" s="145"/>
      <c r="DJ30" s="145"/>
      <c r="DK30" s="150"/>
      <c r="DL30" s="158"/>
      <c r="DM30" s="145"/>
      <c r="DN30" s="145"/>
      <c r="DO30" s="150"/>
      <c r="DP30" s="158"/>
      <c r="DQ30" s="145"/>
      <c r="DR30" s="145"/>
      <c r="DS30" s="150"/>
      <c r="DT30" s="158"/>
      <c r="DU30" s="145"/>
      <c r="DV30" s="145"/>
      <c r="DW30" s="150"/>
      <c r="DX30" s="158"/>
      <c r="DY30" s="145"/>
      <c r="DZ30" s="145"/>
      <c r="EA30" s="150"/>
      <c r="EB30" s="158"/>
      <c r="EC30" s="145"/>
      <c r="ED30" s="145"/>
      <c r="EE30" s="150"/>
      <c r="EF30" s="158"/>
      <c r="EG30" s="145"/>
      <c r="EH30" s="145"/>
      <c r="EI30" s="150"/>
      <c r="EJ30" s="158"/>
      <c r="EK30" s="145"/>
      <c r="EL30" s="145"/>
      <c r="EM30" s="150"/>
      <c r="EN30" s="158"/>
      <c r="EO30" s="145"/>
      <c r="EP30" s="145"/>
      <c r="EQ30" s="150"/>
      <c r="ER30" s="158"/>
      <c r="ES30" s="145"/>
      <c r="ET30" s="145"/>
      <c r="EU30" s="150"/>
      <c r="EV30" s="158"/>
      <c r="EW30" s="145"/>
      <c r="EX30" s="145"/>
      <c r="EY30" s="150"/>
      <c r="EZ30" s="158"/>
      <c r="FA30" s="145"/>
      <c r="FB30" s="145"/>
      <c r="FC30" s="150"/>
      <c r="FD30" s="158"/>
      <c r="FE30" s="145"/>
      <c r="FF30" s="145"/>
      <c r="FG30" s="150"/>
      <c r="FH30" s="158"/>
      <c r="FI30" s="145"/>
      <c r="FJ30" s="145"/>
      <c r="FK30" s="150"/>
      <c r="FL30" s="158"/>
      <c r="FM30" s="145"/>
      <c r="FN30" s="145"/>
      <c r="FO30" s="150"/>
      <c r="FP30" s="158"/>
      <c r="FQ30" s="145"/>
      <c r="FR30" s="145"/>
      <c r="FS30" s="150"/>
      <c r="FT30" s="158"/>
      <c r="FU30" s="145"/>
      <c r="FV30" s="145"/>
      <c r="FW30" s="150"/>
      <c r="FX30" s="158"/>
      <c r="FY30" s="145"/>
      <c r="FZ30" s="145"/>
      <c r="GA30" s="150"/>
      <c r="GB30" s="158"/>
      <c r="GC30" s="145"/>
      <c r="GD30" s="145"/>
      <c r="GE30" s="150"/>
      <c r="GF30" s="158"/>
      <c r="GG30" s="145"/>
      <c r="GH30" s="145"/>
      <c r="GI30" s="150"/>
      <c r="GJ30" s="158"/>
      <c r="GK30" s="145"/>
      <c r="GL30" s="145"/>
      <c r="GM30" s="150"/>
      <c r="GN30" s="158"/>
      <c r="GO30" s="145"/>
      <c r="GP30" s="145"/>
      <c r="GQ30" s="150"/>
      <c r="GR30" s="158"/>
      <c r="GS30" s="145"/>
      <c r="GT30" s="145"/>
      <c r="GU30" s="150"/>
      <c r="GV30" s="158"/>
      <c r="GW30" s="145"/>
      <c r="GX30" s="145"/>
      <c r="GY30" s="150"/>
      <c r="GZ30" s="158"/>
      <c r="HA30" s="145"/>
      <c r="HB30" s="145"/>
      <c r="HC30" s="150"/>
      <c r="HD30" s="158"/>
      <c r="HE30" s="145"/>
      <c r="HF30" s="145"/>
      <c r="HG30" s="150"/>
      <c r="HH30" s="158"/>
      <c r="HI30" s="145"/>
      <c r="HJ30" s="145"/>
      <c r="HK30" s="150"/>
      <c r="HL30" s="158"/>
      <c r="HM30" s="145"/>
      <c r="HN30" s="145"/>
      <c r="HO30" s="150"/>
      <c r="HP30" s="158"/>
      <c r="HQ30" s="145"/>
      <c r="HR30" s="145"/>
      <c r="HS30" s="150"/>
      <c r="HT30" s="158"/>
      <c r="HU30" s="145"/>
      <c r="HV30" s="145"/>
      <c r="HW30" s="150"/>
      <c r="HX30" s="158"/>
      <c r="HY30" s="145"/>
      <c r="HZ30" s="145"/>
      <c r="IA30" s="150"/>
      <c r="IB30" s="158"/>
      <c r="IC30" s="145"/>
      <c r="ID30" s="145"/>
      <c r="IE30" s="150"/>
      <c r="IF30" s="158"/>
      <c r="IG30" s="145"/>
      <c r="IH30" s="145"/>
      <c r="II30" s="150"/>
      <c r="IJ30" s="158"/>
      <c r="IK30" s="145"/>
      <c r="IL30" s="145"/>
      <c r="IM30" s="150"/>
      <c r="IN30" s="158"/>
      <c r="IO30" s="145"/>
      <c r="IP30" s="145"/>
      <c r="IQ30" s="150"/>
      <c r="IR30" s="158"/>
      <c r="IS30" s="145"/>
      <c r="IT30" s="145"/>
      <c r="IU30" s="150"/>
      <c r="IV30" s="158"/>
    </row>
    <row r="31" spans="1:256" ht="12.75" customHeight="1">
      <c r="A31" s="145" t="s">
        <v>109</v>
      </c>
      <c r="B31" s="145"/>
      <c r="C31" s="9"/>
      <c r="D31" s="150">
        <f>SUM(D18:D30)</f>
        <v>910</v>
      </c>
      <c r="E31" s="145"/>
      <c r="F31" s="145"/>
      <c r="G31" s="9"/>
      <c r="H31" s="150"/>
      <c r="I31" s="145"/>
      <c r="J31" s="145"/>
      <c r="K31" s="9"/>
      <c r="L31" s="150"/>
      <c r="M31" s="145"/>
      <c r="N31" s="145"/>
      <c r="O31" s="9"/>
      <c r="P31" s="150"/>
      <c r="Q31" s="145"/>
      <c r="R31" s="145"/>
      <c r="S31" s="9"/>
      <c r="T31" s="150"/>
      <c r="U31" s="145"/>
      <c r="V31" s="145"/>
      <c r="W31" s="9"/>
      <c r="X31" s="150"/>
      <c r="Y31" s="145"/>
      <c r="Z31" s="145"/>
      <c r="AA31" s="9"/>
      <c r="AB31" s="150"/>
      <c r="AC31" s="145"/>
      <c r="AD31" s="145"/>
      <c r="AE31" s="9"/>
      <c r="AF31" s="150"/>
      <c r="AG31" s="145"/>
      <c r="AH31" s="145"/>
      <c r="AI31" s="9"/>
      <c r="AJ31" s="150"/>
      <c r="AK31" s="145"/>
      <c r="AL31" s="145"/>
      <c r="AM31" s="9"/>
      <c r="AN31" s="150"/>
      <c r="AO31" s="145"/>
      <c r="AP31" s="145"/>
      <c r="AQ31" s="9"/>
      <c r="AR31" s="150"/>
      <c r="AS31" s="145"/>
      <c r="AT31" s="145"/>
      <c r="AU31" s="9"/>
      <c r="AV31" s="150"/>
      <c r="AW31" s="145"/>
      <c r="AX31" s="145"/>
      <c r="AY31" s="9"/>
      <c r="AZ31" s="150"/>
      <c r="BA31" s="145"/>
      <c r="BB31" s="145"/>
      <c r="BC31" s="9"/>
      <c r="BD31" s="150"/>
      <c r="BE31" s="145"/>
      <c r="BF31" s="145"/>
      <c r="BG31" s="9"/>
      <c r="BH31" s="150"/>
      <c r="BI31" s="145"/>
      <c r="BJ31" s="145"/>
      <c r="BK31" s="9"/>
      <c r="BL31" s="150"/>
      <c r="BM31" s="145"/>
      <c r="BN31" s="145"/>
      <c r="BO31" s="9"/>
      <c r="BP31" s="150"/>
      <c r="BQ31" s="145"/>
      <c r="BR31" s="145"/>
      <c r="BS31" s="9"/>
      <c r="BT31" s="150"/>
      <c r="BU31" s="145"/>
      <c r="BV31" s="145"/>
      <c r="BW31" s="9"/>
      <c r="BX31" s="150"/>
      <c r="BY31" s="145"/>
      <c r="BZ31" s="145"/>
      <c r="CA31" s="9"/>
      <c r="CB31" s="150"/>
      <c r="CC31" s="145"/>
      <c r="CD31" s="145"/>
      <c r="CE31" s="9"/>
      <c r="CF31" s="150"/>
      <c r="CG31" s="145"/>
      <c r="CH31" s="145"/>
      <c r="CI31" s="9"/>
      <c r="CJ31" s="150"/>
      <c r="CK31" s="145"/>
      <c r="CL31" s="145"/>
      <c r="CM31" s="9"/>
      <c r="CN31" s="150"/>
      <c r="CO31" s="145"/>
      <c r="CP31" s="145"/>
      <c r="CQ31" s="9"/>
      <c r="CR31" s="150"/>
      <c r="CS31" s="145"/>
      <c r="CT31" s="145"/>
      <c r="CU31" s="9"/>
      <c r="CV31" s="150"/>
      <c r="CW31" s="145"/>
      <c r="CX31" s="145"/>
      <c r="CY31" s="9"/>
      <c r="CZ31" s="150"/>
      <c r="DA31" s="145"/>
      <c r="DB31" s="145"/>
      <c r="DC31" s="9"/>
      <c r="DD31" s="150"/>
      <c r="DE31" s="145"/>
      <c r="DF31" s="145"/>
      <c r="DG31" s="9"/>
      <c r="DH31" s="150"/>
      <c r="DI31" s="145"/>
      <c r="DJ31" s="145"/>
      <c r="DK31" s="9"/>
      <c r="DL31" s="150"/>
      <c r="DM31" s="145"/>
      <c r="DN31" s="145"/>
      <c r="DO31" s="9"/>
      <c r="DP31" s="150"/>
      <c r="DQ31" s="145"/>
      <c r="DR31" s="145"/>
      <c r="DS31" s="9"/>
      <c r="DT31" s="150"/>
      <c r="DU31" s="145"/>
      <c r="DV31" s="145"/>
      <c r="DW31" s="9"/>
      <c r="DX31" s="150"/>
      <c r="DY31" s="145"/>
      <c r="DZ31" s="145"/>
      <c r="EA31" s="9"/>
      <c r="EB31" s="150"/>
      <c r="EC31" s="145"/>
      <c r="ED31" s="145"/>
      <c r="EE31" s="9"/>
      <c r="EF31" s="150"/>
      <c r="EG31" s="145"/>
      <c r="EH31" s="145"/>
      <c r="EI31" s="9"/>
      <c r="EJ31" s="150"/>
      <c r="EK31" s="145"/>
      <c r="EL31" s="145"/>
      <c r="EM31" s="9"/>
      <c r="EN31" s="150"/>
      <c r="EO31" s="145"/>
      <c r="EP31" s="145"/>
      <c r="EQ31" s="9"/>
      <c r="ER31" s="150"/>
      <c r="ES31" s="145"/>
      <c r="ET31" s="145"/>
      <c r="EU31" s="9"/>
      <c r="EV31" s="150"/>
      <c r="EW31" s="145"/>
      <c r="EX31" s="145"/>
      <c r="EY31" s="9"/>
      <c r="EZ31" s="150"/>
      <c r="FA31" s="145"/>
      <c r="FB31" s="145"/>
      <c r="FC31" s="9"/>
      <c r="FD31" s="150"/>
      <c r="FE31" s="145"/>
      <c r="FF31" s="145"/>
      <c r="FG31" s="9"/>
      <c r="FH31" s="150"/>
      <c r="FI31" s="145"/>
      <c r="FJ31" s="145"/>
      <c r="FK31" s="9"/>
      <c r="FL31" s="150"/>
      <c r="FM31" s="145"/>
      <c r="FN31" s="145"/>
      <c r="FO31" s="9"/>
      <c r="FP31" s="150"/>
      <c r="FQ31" s="145"/>
      <c r="FR31" s="145"/>
      <c r="FS31" s="9"/>
      <c r="FT31" s="150"/>
      <c r="FU31" s="145"/>
      <c r="FV31" s="145"/>
      <c r="FW31" s="9"/>
      <c r="FX31" s="150"/>
      <c r="FY31" s="145"/>
      <c r="FZ31" s="145"/>
      <c r="GA31" s="9"/>
      <c r="GB31" s="150"/>
      <c r="GC31" s="145"/>
      <c r="GD31" s="145"/>
      <c r="GE31" s="9"/>
      <c r="GF31" s="150"/>
      <c r="GG31" s="145"/>
      <c r="GH31" s="145"/>
      <c r="GI31" s="9"/>
      <c r="GJ31" s="150"/>
      <c r="GK31" s="145"/>
      <c r="GL31" s="145"/>
      <c r="GM31" s="9"/>
      <c r="GN31" s="150"/>
      <c r="GO31" s="145"/>
      <c r="GP31" s="145"/>
      <c r="GQ31" s="9"/>
      <c r="GR31" s="150"/>
      <c r="GS31" s="145"/>
      <c r="GT31" s="145"/>
      <c r="GU31" s="9"/>
      <c r="GV31" s="150"/>
      <c r="GW31" s="145"/>
      <c r="GX31" s="145"/>
      <c r="GY31" s="9"/>
      <c r="GZ31" s="150"/>
      <c r="HA31" s="145"/>
      <c r="HB31" s="145"/>
      <c r="HC31" s="9"/>
      <c r="HD31" s="150"/>
      <c r="HE31" s="145"/>
      <c r="HF31" s="145"/>
      <c r="HG31" s="9"/>
      <c r="HH31" s="150"/>
      <c r="HI31" s="145"/>
      <c r="HJ31" s="145"/>
      <c r="HK31" s="9"/>
      <c r="HL31" s="150"/>
      <c r="HM31" s="145"/>
      <c r="HN31" s="145"/>
      <c r="HO31" s="9"/>
      <c r="HP31" s="150"/>
      <c r="HQ31" s="145"/>
      <c r="HR31" s="145"/>
      <c r="HS31" s="9"/>
      <c r="HT31" s="150"/>
      <c r="HU31" s="145"/>
      <c r="HV31" s="145"/>
      <c r="HW31" s="9"/>
      <c r="HX31" s="150"/>
      <c r="HY31" s="145"/>
      <c r="HZ31" s="145"/>
      <c r="IA31" s="9"/>
      <c r="IB31" s="150"/>
      <c r="IC31" s="145"/>
      <c r="ID31" s="145"/>
      <c r="IE31" s="9"/>
      <c r="IF31" s="150"/>
      <c r="IG31" s="145"/>
      <c r="IH31" s="145"/>
      <c r="II31" s="9"/>
      <c r="IJ31" s="150"/>
      <c r="IK31" s="145"/>
      <c r="IL31" s="145"/>
      <c r="IM31" s="9"/>
      <c r="IN31" s="150"/>
      <c r="IO31" s="145"/>
      <c r="IP31" s="145"/>
      <c r="IQ31" s="9"/>
      <c r="IR31" s="150"/>
      <c r="IS31" s="145"/>
      <c r="IT31" s="145"/>
      <c r="IU31" s="9"/>
      <c r="IV31" s="150"/>
    </row>
    <row r="32" spans="1:256" ht="12.75" customHeight="1">
      <c r="A32" s="130" t="s">
        <v>123</v>
      </c>
      <c r="B32" s="130"/>
      <c r="D32" s="149">
        <v>0</v>
      </c>
      <c r="E32" s="130"/>
      <c r="F32" s="130"/>
      <c r="H32" s="149"/>
      <c r="I32" s="130"/>
      <c r="J32" s="130"/>
      <c r="L32" s="149"/>
      <c r="M32" s="130"/>
      <c r="N32" s="130"/>
      <c r="P32" s="149"/>
      <c r="Q32" s="130"/>
      <c r="R32" s="130"/>
      <c r="T32" s="149"/>
      <c r="U32" s="130"/>
      <c r="V32" s="130"/>
      <c r="X32" s="149"/>
      <c r="Y32" s="130"/>
      <c r="Z32" s="130"/>
      <c r="AB32" s="149"/>
      <c r="AC32" s="130"/>
      <c r="AD32" s="130"/>
      <c r="AF32" s="149"/>
      <c r="AG32" s="130"/>
      <c r="AH32" s="130"/>
      <c r="AJ32" s="149"/>
      <c r="AK32" s="130"/>
      <c r="AL32" s="130"/>
      <c r="AN32" s="149"/>
      <c r="AO32" s="130"/>
      <c r="AP32" s="130"/>
      <c r="AR32" s="149"/>
      <c r="AS32" s="130"/>
      <c r="AT32" s="130"/>
      <c r="AV32" s="149"/>
      <c r="AW32" s="130"/>
      <c r="AX32" s="130"/>
      <c r="AZ32" s="149"/>
      <c r="BA32" s="130"/>
      <c r="BB32" s="130"/>
      <c r="BD32" s="149"/>
      <c r="BE32" s="130"/>
      <c r="BF32" s="130"/>
      <c r="BH32" s="149"/>
      <c r="BI32" s="130"/>
      <c r="BJ32" s="130"/>
      <c r="BL32" s="149"/>
      <c r="BM32" s="130"/>
      <c r="BN32" s="130"/>
      <c r="BP32" s="149"/>
      <c r="BQ32" s="130"/>
      <c r="BR32" s="130"/>
      <c r="BT32" s="149"/>
      <c r="BU32" s="130"/>
      <c r="BV32" s="130"/>
      <c r="BX32" s="149"/>
      <c r="BY32" s="130"/>
      <c r="BZ32" s="130"/>
      <c r="CB32" s="149"/>
      <c r="CC32" s="130"/>
      <c r="CD32" s="130"/>
      <c r="CF32" s="149"/>
      <c r="CG32" s="130"/>
      <c r="CH32" s="130"/>
      <c r="CJ32" s="149"/>
      <c r="CK32" s="130"/>
      <c r="CL32" s="130"/>
      <c r="CN32" s="149"/>
      <c r="CO32" s="130"/>
      <c r="CP32" s="130"/>
      <c r="CR32" s="149"/>
      <c r="CS32" s="130"/>
      <c r="CT32" s="130"/>
      <c r="CV32" s="149"/>
      <c r="CW32" s="130"/>
      <c r="CX32" s="130"/>
      <c r="CZ32" s="149"/>
      <c r="DA32" s="130"/>
      <c r="DB32" s="130"/>
      <c r="DD32" s="149"/>
      <c r="DE32" s="130"/>
      <c r="DF32" s="130"/>
      <c r="DH32" s="149"/>
      <c r="DI32" s="130"/>
      <c r="DJ32" s="130"/>
      <c r="DL32" s="149"/>
      <c r="DM32" s="130"/>
      <c r="DN32" s="130"/>
      <c r="DP32" s="149"/>
      <c r="DQ32" s="130"/>
      <c r="DR32" s="130"/>
      <c r="DT32" s="149"/>
      <c r="DU32" s="130"/>
      <c r="DV32" s="130"/>
      <c r="DX32" s="149"/>
      <c r="DY32" s="130"/>
      <c r="DZ32" s="130"/>
      <c r="EB32" s="149"/>
      <c r="EC32" s="130"/>
      <c r="ED32" s="130"/>
      <c r="EF32" s="149"/>
      <c r="EG32" s="130"/>
      <c r="EH32" s="130"/>
      <c r="EJ32" s="149"/>
      <c r="EK32" s="130"/>
      <c r="EL32" s="130"/>
      <c r="EN32" s="149"/>
      <c r="EO32" s="130"/>
      <c r="EP32" s="130"/>
      <c r="ER32" s="149"/>
      <c r="ES32" s="130"/>
      <c r="ET32" s="130"/>
      <c r="EV32" s="149"/>
      <c r="EW32" s="130"/>
      <c r="EX32" s="130"/>
      <c r="EZ32" s="149"/>
      <c r="FA32" s="130"/>
      <c r="FB32" s="130"/>
      <c r="FD32" s="149"/>
      <c r="FE32" s="130"/>
      <c r="FF32" s="130"/>
      <c r="FH32" s="149"/>
      <c r="FI32" s="130"/>
      <c r="FJ32" s="130"/>
      <c r="FL32" s="149"/>
      <c r="FM32" s="130"/>
      <c r="FN32" s="130"/>
      <c r="FP32" s="149"/>
      <c r="FQ32" s="130"/>
      <c r="FR32" s="130"/>
      <c r="FT32" s="149"/>
      <c r="FU32" s="130"/>
      <c r="FV32" s="130"/>
      <c r="FX32" s="149"/>
      <c r="FY32" s="130"/>
      <c r="FZ32" s="130"/>
      <c r="GB32" s="149"/>
      <c r="GC32" s="130"/>
      <c r="GD32" s="130"/>
      <c r="GF32" s="149"/>
      <c r="GG32" s="130"/>
      <c r="GH32" s="130"/>
      <c r="GJ32" s="149"/>
      <c r="GK32" s="130"/>
      <c r="GL32" s="130"/>
      <c r="GN32" s="149"/>
      <c r="GO32" s="130"/>
      <c r="GP32" s="130"/>
      <c r="GR32" s="149"/>
      <c r="GS32" s="130"/>
      <c r="GT32" s="130"/>
      <c r="GV32" s="149"/>
      <c r="GW32" s="130"/>
      <c r="GX32" s="130"/>
      <c r="GZ32" s="149"/>
      <c r="HA32" s="130"/>
      <c r="HB32" s="130"/>
      <c r="HD32" s="149"/>
      <c r="HE32" s="130"/>
      <c r="HF32" s="130"/>
      <c r="HH32" s="149"/>
      <c r="HI32" s="130"/>
      <c r="HJ32" s="130"/>
      <c r="HL32" s="149"/>
      <c r="HM32" s="130"/>
      <c r="HN32" s="130"/>
      <c r="HP32" s="149"/>
      <c r="HQ32" s="130"/>
      <c r="HR32" s="130"/>
      <c r="HT32" s="149"/>
      <c r="HU32" s="130"/>
      <c r="HV32" s="130"/>
      <c r="HX32" s="149"/>
      <c r="HY32" s="130"/>
      <c r="HZ32" s="130"/>
      <c r="IB32" s="149"/>
      <c r="IC32" s="130"/>
      <c r="ID32" s="130"/>
      <c r="IF32" s="149"/>
      <c r="IG32" s="130"/>
      <c r="IH32" s="130"/>
      <c r="IJ32" s="149"/>
      <c r="IK32" s="130"/>
      <c r="IL32" s="130"/>
      <c r="IN32" s="149"/>
      <c r="IO32" s="130"/>
      <c r="IP32" s="130"/>
      <c r="IR32" s="149"/>
      <c r="IS32" s="130"/>
      <c r="IT32" s="130"/>
      <c r="IV32" s="149"/>
    </row>
    <row r="33" spans="1:256" ht="12.75" customHeight="1">
      <c r="A33" s="144" t="s">
        <v>124</v>
      </c>
      <c r="B33" s="144"/>
      <c r="C33" s="124"/>
      <c r="D33" s="152">
        <f>(D31*D32)+D31</f>
        <v>910</v>
      </c>
      <c r="E33" s="144"/>
      <c r="F33" s="144"/>
      <c r="G33" s="124"/>
      <c r="H33" s="152"/>
      <c r="I33" s="144"/>
      <c r="J33" s="144"/>
      <c r="K33" s="124"/>
      <c r="L33" s="152"/>
      <c r="M33" s="144"/>
      <c r="N33" s="144"/>
      <c r="O33" s="124"/>
      <c r="P33" s="152"/>
      <c r="Q33" s="144"/>
      <c r="R33" s="144"/>
      <c r="S33" s="124"/>
      <c r="T33" s="152"/>
      <c r="U33" s="144"/>
      <c r="V33" s="144"/>
      <c r="W33" s="124"/>
      <c r="X33" s="152"/>
      <c r="Y33" s="144"/>
      <c r="Z33" s="144"/>
      <c r="AA33" s="124"/>
      <c r="AB33" s="152"/>
      <c r="AC33" s="144"/>
      <c r="AD33" s="144"/>
      <c r="AE33" s="124"/>
      <c r="AF33" s="152"/>
      <c r="AG33" s="144"/>
      <c r="AH33" s="144"/>
      <c r="AI33" s="124"/>
      <c r="AJ33" s="152"/>
      <c r="AK33" s="144"/>
      <c r="AL33" s="144"/>
      <c r="AM33" s="124"/>
      <c r="AN33" s="152"/>
      <c r="AO33" s="144"/>
      <c r="AP33" s="144"/>
      <c r="AQ33" s="124"/>
      <c r="AR33" s="152"/>
      <c r="AS33" s="144"/>
      <c r="AT33" s="144"/>
      <c r="AU33" s="124"/>
      <c r="AV33" s="152"/>
      <c r="AW33" s="144"/>
      <c r="AX33" s="144"/>
      <c r="AY33" s="124"/>
      <c r="AZ33" s="152"/>
      <c r="BA33" s="144"/>
      <c r="BB33" s="144"/>
      <c r="BC33" s="124"/>
      <c r="BD33" s="152"/>
      <c r="BE33" s="144"/>
      <c r="BF33" s="144"/>
      <c r="BG33" s="124"/>
      <c r="BH33" s="152"/>
      <c r="BI33" s="144"/>
      <c r="BJ33" s="144"/>
      <c r="BK33" s="124"/>
      <c r="BL33" s="152"/>
      <c r="BM33" s="144"/>
      <c r="BN33" s="144"/>
      <c r="BO33" s="124"/>
      <c r="BP33" s="152"/>
      <c r="BQ33" s="144"/>
      <c r="BR33" s="144"/>
      <c r="BS33" s="124"/>
      <c r="BT33" s="152"/>
      <c r="BU33" s="144"/>
      <c r="BV33" s="144"/>
      <c r="BW33" s="124"/>
      <c r="BX33" s="152"/>
      <c r="BY33" s="144"/>
      <c r="BZ33" s="144"/>
      <c r="CA33" s="124"/>
      <c r="CB33" s="152"/>
      <c r="CC33" s="144"/>
      <c r="CD33" s="144"/>
      <c r="CE33" s="124"/>
      <c r="CF33" s="152"/>
      <c r="CG33" s="144"/>
      <c r="CH33" s="144"/>
      <c r="CI33" s="124"/>
      <c r="CJ33" s="152"/>
      <c r="CK33" s="144"/>
      <c r="CL33" s="144"/>
      <c r="CM33" s="124"/>
      <c r="CN33" s="152"/>
      <c r="CO33" s="144"/>
      <c r="CP33" s="144"/>
      <c r="CQ33" s="124"/>
      <c r="CR33" s="152"/>
      <c r="CS33" s="144"/>
      <c r="CT33" s="144"/>
      <c r="CU33" s="124"/>
      <c r="CV33" s="152"/>
      <c r="CW33" s="144"/>
      <c r="CX33" s="144"/>
      <c r="CY33" s="124"/>
      <c r="CZ33" s="152"/>
      <c r="DA33" s="144"/>
      <c r="DB33" s="144"/>
      <c r="DC33" s="124"/>
      <c r="DD33" s="152"/>
      <c r="DE33" s="144"/>
      <c r="DF33" s="144"/>
      <c r="DG33" s="124"/>
      <c r="DH33" s="152"/>
      <c r="DI33" s="144"/>
      <c r="DJ33" s="144"/>
      <c r="DK33" s="124"/>
      <c r="DL33" s="152"/>
      <c r="DM33" s="144"/>
      <c r="DN33" s="144"/>
      <c r="DO33" s="124"/>
      <c r="DP33" s="152"/>
      <c r="DQ33" s="144"/>
      <c r="DR33" s="144"/>
      <c r="DS33" s="124"/>
      <c r="DT33" s="152"/>
      <c r="DU33" s="144"/>
      <c r="DV33" s="144"/>
      <c r="DW33" s="124"/>
      <c r="DX33" s="152"/>
      <c r="DY33" s="144"/>
      <c r="DZ33" s="144"/>
      <c r="EA33" s="124"/>
      <c r="EB33" s="152"/>
      <c r="EC33" s="144"/>
      <c r="ED33" s="144"/>
      <c r="EE33" s="124"/>
      <c r="EF33" s="152"/>
      <c r="EG33" s="144"/>
      <c r="EH33" s="144"/>
      <c r="EI33" s="124"/>
      <c r="EJ33" s="152"/>
      <c r="EK33" s="144"/>
      <c r="EL33" s="144"/>
      <c r="EM33" s="124"/>
      <c r="EN33" s="152"/>
      <c r="EO33" s="144"/>
      <c r="EP33" s="144"/>
      <c r="EQ33" s="124"/>
      <c r="ER33" s="152"/>
      <c r="ES33" s="144"/>
      <c r="ET33" s="144"/>
      <c r="EU33" s="124"/>
      <c r="EV33" s="152"/>
      <c r="EW33" s="144"/>
      <c r="EX33" s="144"/>
      <c r="EY33" s="124"/>
      <c r="EZ33" s="152"/>
      <c r="FA33" s="144"/>
      <c r="FB33" s="144"/>
      <c r="FC33" s="124"/>
      <c r="FD33" s="152"/>
      <c r="FE33" s="144"/>
      <c r="FF33" s="144"/>
      <c r="FG33" s="124"/>
      <c r="FH33" s="152"/>
      <c r="FI33" s="144"/>
      <c r="FJ33" s="144"/>
      <c r="FK33" s="124"/>
      <c r="FL33" s="152"/>
      <c r="FM33" s="144"/>
      <c r="FN33" s="144"/>
      <c r="FO33" s="124"/>
      <c r="FP33" s="152"/>
      <c r="FQ33" s="144"/>
      <c r="FR33" s="144"/>
      <c r="FS33" s="124"/>
      <c r="FT33" s="152"/>
      <c r="FU33" s="144"/>
      <c r="FV33" s="144"/>
      <c r="FW33" s="124"/>
      <c r="FX33" s="152"/>
      <c r="FY33" s="144"/>
      <c r="FZ33" s="144"/>
      <c r="GA33" s="124"/>
      <c r="GB33" s="152"/>
      <c r="GC33" s="144"/>
      <c r="GD33" s="144"/>
      <c r="GE33" s="124"/>
      <c r="GF33" s="152"/>
      <c r="GG33" s="144"/>
      <c r="GH33" s="144"/>
      <c r="GI33" s="124"/>
      <c r="GJ33" s="152"/>
      <c r="GK33" s="144"/>
      <c r="GL33" s="144"/>
      <c r="GM33" s="124"/>
      <c r="GN33" s="152"/>
      <c r="GO33" s="144"/>
      <c r="GP33" s="144"/>
      <c r="GQ33" s="124"/>
      <c r="GR33" s="152"/>
      <c r="GS33" s="144"/>
      <c r="GT33" s="144"/>
      <c r="GU33" s="124"/>
      <c r="GV33" s="152"/>
      <c r="GW33" s="144"/>
      <c r="GX33" s="144"/>
      <c r="GY33" s="124"/>
      <c r="GZ33" s="152"/>
      <c r="HA33" s="144"/>
      <c r="HB33" s="144"/>
      <c r="HC33" s="124"/>
      <c r="HD33" s="152"/>
      <c r="HE33" s="144"/>
      <c r="HF33" s="144"/>
      <c r="HG33" s="124"/>
      <c r="HH33" s="152"/>
      <c r="HI33" s="144"/>
      <c r="HJ33" s="144"/>
      <c r="HK33" s="124"/>
      <c r="HL33" s="152"/>
      <c r="HM33" s="144"/>
      <c r="HN33" s="144"/>
      <c r="HO33" s="124"/>
      <c r="HP33" s="152"/>
      <c r="HQ33" s="144"/>
      <c r="HR33" s="144"/>
      <c r="HS33" s="124"/>
      <c r="HT33" s="152"/>
      <c r="HU33" s="144"/>
      <c r="HV33" s="144"/>
      <c r="HW33" s="124"/>
      <c r="HX33" s="152"/>
      <c r="HY33" s="144"/>
      <c r="HZ33" s="144"/>
      <c r="IA33" s="124"/>
      <c r="IB33" s="152"/>
      <c r="IC33" s="144"/>
      <c r="ID33" s="144"/>
      <c r="IE33" s="124"/>
      <c r="IF33" s="152"/>
      <c r="IG33" s="144"/>
      <c r="IH33" s="144"/>
      <c r="II33" s="124"/>
      <c r="IJ33" s="152"/>
      <c r="IK33" s="144"/>
      <c r="IL33" s="144"/>
      <c r="IM33" s="124"/>
      <c r="IN33" s="152"/>
      <c r="IO33" s="144"/>
      <c r="IP33" s="144"/>
      <c r="IQ33" s="124"/>
      <c r="IR33" s="152"/>
      <c r="IS33" s="144"/>
      <c r="IT33" s="144"/>
      <c r="IU33" s="124"/>
      <c r="IV33" s="152"/>
    </row>
    <row r="34" spans="1:21" ht="12.75" customHeight="1">
      <c r="A34" s="124"/>
      <c r="B34" s="124"/>
      <c r="C34" s="124"/>
      <c r="D34" s="15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24"/>
      <c r="B35" s="124"/>
      <c r="C35" s="124"/>
      <c r="D35" s="15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48" t="s">
        <v>367</v>
      </c>
      <c r="B36" s="124"/>
      <c r="C36" s="124"/>
      <c r="D36" s="1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6" ht="12.75" customHeight="1">
      <c r="A37" s="145" t="s">
        <v>105</v>
      </c>
      <c r="B37" s="9" t="s">
        <v>3</v>
      </c>
      <c r="C37" s="9" t="s">
        <v>106</v>
      </c>
      <c r="D37" s="9" t="s">
        <v>81</v>
      </c>
      <c r="F37" s="9"/>
    </row>
    <row r="38" spans="1:6" ht="12.75" customHeight="1">
      <c r="A38" s="145" t="s">
        <v>111</v>
      </c>
      <c r="B38" s="145">
        <v>1</v>
      </c>
      <c r="C38" s="150">
        <v>595</v>
      </c>
      <c r="D38" s="158">
        <f>B38*C38</f>
        <v>595</v>
      </c>
      <c r="F38" s="9"/>
    </row>
    <row r="39" spans="1:6" ht="12.75" customHeight="1">
      <c r="A39" s="146" t="s">
        <v>112</v>
      </c>
      <c r="B39" s="145">
        <v>0</v>
      </c>
      <c r="C39" s="151">
        <v>0</v>
      </c>
      <c r="D39" s="158">
        <f aca="true" t="shared" si="1" ref="D39:D49">B39*C39</f>
        <v>0</v>
      </c>
      <c r="F39" s="9"/>
    </row>
    <row r="40" spans="1:6" ht="12.75" customHeight="1">
      <c r="A40" s="146" t="s">
        <v>113</v>
      </c>
      <c r="B40" s="145">
        <v>0</v>
      </c>
      <c r="C40" s="151">
        <v>0</v>
      </c>
      <c r="D40" s="158">
        <f t="shared" si="1"/>
        <v>0</v>
      </c>
      <c r="F40" s="9"/>
    </row>
    <row r="41" spans="1:6" ht="12.75" customHeight="1">
      <c r="A41" s="146" t="s">
        <v>114</v>
      </c>
      <c r="B41" s="145">
        <v>0</v>
      </c>
      <c r="C41" s="151">
        <v>0</v>
      </c>
      <c r="D41" s="158">
        <f t="shared" si="1"/>
        <v>0</v>
      </c>
      <c r="F41" s="9"/>
    </row>
    <row r="42" spans="1:6" ht="12.75" customHeight="1">
      <c r="A42" s="146" t="s">
        <v>115</v>
      </c>
      <c r="B42" s="145">
        <v>0</v>
      </c>
      <c r="C42" s="151">
        <v>0</v>
      </c>
      <c r="D42" s="158">
        <f t="shared" si="1"/>
        <v>0</v>
      </c>
      <c r="F42" s="9"/>
    </row>
    <row r="43" spans="1:6" ht="12.75" customHeight="1">
      <c r="A43" s="146" t="s">
        <v>116</v>
      </c>
      <c r="B43" s="145">
        <v>0</v>
      </c>
      <c r="C43" s="151">
        <v>0</v>
      </c>
      <c r="D43" s="158">
        <f t="shared" si="1"/>
        <v>0</v>
      </c>
      <c r="F43" s="9"/>
    </row>
    <row r="44" spans="1:6" ht="12.75" customHeight="1">
      <c r="A44" s="145" t="s">
        <v>117</v>
      </c>
      <c r="B44" s="145">
        <v>1</v>
      </c>
      <c r="C44" s="150">
        <v>35</v>
      </c>
      <c r="D44" s="158">
        <f t="shared" si="1"/>
        <v>35</v>
      </c>
      <c r="F44" s="9"/>
    </row>
    <row r="45" spans="1:6" ht="12.75" customHeight="1">
      <c r="A45" s="145" t="s">
        <v>118</v>
      </c>
      <c r="B45" s="145">
        <v>0</v>
      </c>
      <c r="C45" s="150">
        <v>125</v>
      </c>
      <c r="D45" s="158">
        <f t="shared" si="1"/>
        <v>0</v>
      </c>
      <c r="F45" s="9"/>
    </row>
    <row r="46" spans="1:6" ht="12.75" customHeight="1">
      <c r="A46" s="145" t="s">
        <v>119</v>
      </c>
      <c r="B46" s="145">
        <v>1</v>
      </c>
      <c r="C46" s="150">
        <v>150</v>
      </c>
      <c r="D46" s="158">
        <f t="shared" si="1"/>
        <v>150</v>
      </c>
      <c r="F46" s="9"/>
    </row>
    <row r="47" spans="1:6" ht="12.75" customHeight="1">
      <c r="A47" s="145" t="s">
        <v>120</v>
      </c>
      <c r="B47" s="145">
        <v>1</v>
      </c>
      <c r="C47" s="150">
        <v>45</v>
      </c>
      <c r="D47" s="158">
        <f t="shared" si="1"/>
        <v>45</v>
      </c>
      <c r="F47" s="9"/>
    </row>
    <row r="48" spans="1:6" ht="12.75" customHeight="1">
      <c r="A48" s="145" t="s">
        <v>121</v>
      </c>
      <c r="B48" s="145">
        <v>1</v>
      </c>
      <c r="C48" s="150">
        <v>45</v>
      </c>
      <c r="D48" s="158">
        <f t="shared" si="1"/>
        <v>45</v>
      </c>
      <c r="F48" s="9"/>
    </row>
    <row r="49" spans="1:6" ht="12.75" customHeight="1">
      <c r="A49" s="145" t="s">
        <v>122</v>
      </c>
      <c r="B49" s="145">
        <v>1</v>
      </c>
      <c r="C49" s="150">
        <v>0</v>
      </c>
      <c r="D49" s="158">
        <f t="shared" si="1"/>
        <v>0</v>
      </c>
      <c r="F49" s="9"/>
    </row>
    <row r="50" spans="1:4" ht="12.75" customHeight="1">
      <c r="A50" s="145" t="s">
        <v>109</v>
      </c>
      <c r="B50" s="145"/>
      <c r="C50" s="9"/>
      <c r="D50" s="150">
        <f>SUM(D38:D49)</f>
        <v>870</v>
      </c>
    </row>
    <row r="51" spans="1:4" ht="12.75" customHeight="1">
      <c r="A51" s="130" t="s">
        <v>123</v>
      </c>
      <c r="B51" s="130"/>
      <c r="D51" s="149">
        <v>0</v>
      </c>
    </row>
    <row r="52" spans="1:21" ht="12.75" customHeight="1">
      <c r="A52" s="144" t="s">
        <v>125</v>
      </c>
      <c r="B52" s="144"/>
      <c r="C52" s="124"/>
      <c r="D52" s="152">
        <f>(D50*D51)+D50</f>
        <v>870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44"/>
      <c r="B53" s="144"/>
      <c r="C53" s="124"/>
      <c r="D53" s="15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44"/>
      <c r="B54" s="155"/>
      <c r="C54" s="124"/>
      <c r="D54" s="15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44"/>
      <c r="B55" s="155"/>
      <c r="C55" s="144" t="s">
        <v>126</v>
      </c>
      <c r="D55" s="160">
        <f>D4+D14+D52+D33</f>
        <v>2335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44"/>
      <c r="B56" s="155"/>
      <c r="C56" s="124"/>
      <c r="D56" s="15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4" ht="12.75" customHeight="1">
      <c r="A57" s="9"/>
      <c r="B57" s="9"/>
      <c r="C57" s="9"/>
      <c r="D57" s="150"/>
    </row>
    <row r="58" spans="1:21" ht="20.25">
      <c r="A58" s="162" t="s">
        <v>127</v>
      </c>
      <c r="B58" s="147"/>
      <c r="C58" s="154"/>
      <c r="D58" s="15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44" t="s">
        <v>102</v>
      </c>
      <c r="B59" s="144"/>
      <c r="C59" s="124"/>
      <c r="D59" s="12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45" t="s">
        <v>104</v>
      </c>
      <c r="B60" s="145"/>
      <c r="C60" s="150">
        <v>375</v>
      </c>
      <c r="D60" s="150">
        <v>375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45"/>
      <c r="B61" s="145"/>
      <c r="C61" s="150"/>
      <c r="D61" s="15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45"/>
      <c r="B62" s="145"/>
      <c r="C62" s="150"/>
      <c r="D62" s="15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6" ht="12.75">
      <c r="A63" s="148" t="s">
        <v>128</v>
      </c>
      <c r="B63" s="124"/>
      <c r="C63" s="124"/>
      <c r="D63" s="124"/>
      <c r="F63" s="9"/>
    </row>
    <row r="64" spans="1:6" ht="12.75" customHeight="1">
      <c r="A64" s="145" t="s">
        <v>105</v>
      </c>
      <c r="B64" s="145" t="s">
        <v>3</v>
      </c>
      <c r="C64" s="9" t="s">
        <v>106</v>
      </c>
      <c r="D64" s="9" t="s">
        <v>81</v>
      </c>
      <c r="F64" s="9"/>
    </row>
    <row r="65" spans="1:6" ht="12.75" customHeight="1">
      <c r="A65" s="145" t="s">
        <v>129</v>
      </c>
      <c r="B65" s="145">
        <v>1</v>
      </c>
      <c r="C65" s="150">
        <v>695</v>
      </c>
      <c r="D65" s="150">
        <f>B65*C65</f>
        <v>695</v>
      </c>
      <c r="F65" s="9"/>
    </row>
    <row r="66" spans="1:6" ht="12.75" customHeight="1">
      <c r="A66" s="146" t="s">
        <v>130</v>
      </c>
      <c r="B66" s="145">
        <v>0</v>
      </c>
      <c r="C66" s="151">
        <v>0</v>
      </c>
      <c r="D66" s="150">
        <f aca="true" t="shared" si="2" ref="D66:D77">B66*C66</f>
        <v>0</v>
      </c>
      <c r="F66" s="9"/>
    </row>
    <row r="67" spans="1:6" ht="12.75" customHeight="1">
      <c r="A67" s="146" t="s">
        <v>113</v>
      </c>
      <c r="B67" s="145">
        <v>0</v>
      </c>
      <c r="C67" s="151">
        <v>0</v>
      </c>
      <c r="D67" s="150">
        <f t="shared" si="2"/>
        <v>0</v>
      </c>
      <c r="F67" s="9"/>
    </row>
    <row r="68" spans="1:6" ht="12.75" customHeight="1">
      <c r="A68" s="146" t="s">
        <v>114</v>
      </c>
      <c r="B68" s="145">
        <v>0</v>
      </c>
      <c r="C68" s="151">
        <v>0</v>
      </c>
      <c r="D68" s="150">
        <f t="shared" si="2"/>
        <v>0</v>
      </c>
      <c r="F68" s="9"/>
    </row>
    <row r="69" spans="1:6" ht="12.75" customHeight="1">
      <c r="A69" s="146" t="s">
        <v>115</v>
      </c>
      <c r="B69" s="145">
        <v>0</v>
      </c>
      <c r="C69" s="151">
        <v>0</v>
      </c>
      <c r="D69" s="150">
        <f t="shared" si="2"/>
        <v>0</v>
      </c>
      <c r="F69" s="9"/>
    </row>
    <row r="70" spans="1:6" ht="12.75" customHeight="1">
      <c r="A70" s="146" t="s">
        <v>116</v>
      </c>
      <c r="B70" s="145">
        <v>0</v>
      </c>
      <c r="C70" s="151">
        <v>0</v>
      </c>
      <c r="D70" s="150">
        <f t="shared" si="2"/>
        <v>0</v>
      </c>
      <c r="F70" s="9"/>
    </row>
    <row r="71" spans="1:6" ht="12.75" customHeight="1">
      <c r="A71" s="145" t="s">
        <v>117</v>
      </c>
      <c r="B71" s="145">
        <v>1</v>
      </c>
      <c r="C71" s="150">
        <v>35</v>
      </c>
      <c r="D71" s="150">
        <f t="shared" si="2"/>
        <v>35</v>
      </c>
      <c r="F71" s="9"/>
    </row>
    <row r="72" spans="1:6" ht="12.75" customHeight="1">
      <c r="A72" s="145" t="s">
        <v>118</v>
      </c>
      <c r="B72" s="145">
        <v>1</v>
      </c>
      <c r="C72" s="150">
        <v>125</v>
      </c>
      <c r="D72" s="150">
        <f t="shared" si="2"/>
        <v>125</v>
      </c>
      <c r="F72" s="9"/>
    </row>
    <row r="73" spans="1:6" ht="12.75" customHeight="1">
      <c r="A73" s="145" t="s">
        <v>119</v>
      </c>
      <c r="B73" s="145">
        <v>1</v>
      </c>
      <c r="C73" s="150">
        <v>150</v>
      </c>
      <c r="D73" s="150">
        <f t="shared" si="2"/>
        <v>150</v>
      </c>
      <c r="F73" s="9"/>
    </row>
    <row r="74" spans="1:6" ht="12.75" customHeight="1">
      <c r="A74" s="145" t="s">
        <v>131</v>
      </c>
      <c r="B74" s="145">
        <v>1</v>
      </c>
      <c r="C74" s="150">
        <v>25</v>
      </c>
      <c r="D74" s="150">
        <f t="shared" si="2"/>
        <v>25</v>
      </c>
      <c r="F74" s="9"/>
    </row>
    <row r="75" spans="1:6" ht="12.75" customHeight="1">
      <c r="A75" s="145" t="s">
        <v>122</v>
      </c>
      <c r="B75" s="145">
        <v>1</v>
      </c>
      <c r="C75" s="150">
        <v>200</v>
      </c>
      <c r="D75" s="150">
        <f t="shared" si="2"/>
        <v>200</v>
      </c>
      <c r="F75" s="9"/>
    </row>
    <row r="76" spans="1:6" ht="12.75" customHeight="1">
      <c r="A76" s="145" t="s">
        <v>132</v>
      </c>
      <c r="B76" s="145">
        <v>1</v>
      </c>
      <c r="C76" s="150">
        <v>45</v>
      </c>
      <c r="D76" s="150">
        <f t="shared" si="2"/>
        <v>45</v>
      </c>
      <c r="F76" s="9"/>
    </row>
    <row r="77" spans="1:6" ht="12.75" customHeight="1">
      <c r="A77" s="145" t="s">
        <v>121</v>
      </c>
      <c r="B77" s="145">
        <v>1</v>
      </c>
      <c r="C77" s="150">
        <v>45</v>
      </c>
      <c r="D77" s="150">
        <f t="shared" si="2"/>
        <v>45</v>
      </c>
      <c r="F77" s="9"/>
    </row>
    <row r="78" spans="1:4" ht="12.75" customHeight="1">
      <c r="A78" s="145" t="s">
        <v>109</v>
      </c>
      <c r="B78" s="145"/>
      <c r="C78" s="9"/>
      <c r="D78" s="150">
        <f>SUM(D65:D77)</f>
        <v>1320</v>
      </c>
    </row>
    <row r="79" spans="1:4" ht="12.75" customHeight="1">
      <c r="A79" s="130" t="s">
        <v>123</v>
      </c>
      <c r="B79" s="130"/>
      <c r="D79" s="149">
        <v>0</v>
      </c>
    </row>
    <row r="80" spans="1:21" ht="12.75" customHeight="1">
      <c r="A80" s="144" t="s">
        <v>133</v>
      </c>
      <c r="B80" s="144"/>
      <c r="C80" s="124"/>
      <c r="D80" s="152">
        <f>(D78*D79)+D78</f>
        <v>1320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24"/>
      <c r="B81" s="124"/>
      <c r="C81" s="124"/>
      <c r="D81" s="15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24"/>
      <c r="B82" s="124"/>
      <c r="C82" s="124"/>
      <c r="D82" s="15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48" t="s">
        <v>134</v>
      </c>
      <c r="B83" s="148"/>
      <c r="C83" s="124"/>
      <c r="D83" s="12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6" ht="12.75" customHeight="1">
      <c r="A84" s="145" t="s">
        <v>105</v>
      </c>
      <c r="B84" s="9" t="s">
        <v>3</v>
      </c>
      <c r="C84" s="9" t="s">
        <v>106</v>
      </c>
      <c r="D84" s="9" t="s">
        <v>81</v>
      </c>
      <c r="F84" s="9"/>
    </row>
    <row r="85" spans="1:6" ht="12.75" customHeight="1">
      <c r="A85" s="145" t="s">
        <v>111</v>
      </c>
      <c r="B85" s="145">
        <v>1</v>
      </c>
      <c r="C85" s="150">
        <v>595</v>
      </c>
      <c r="D85" s="158">
        <f>B85*C85</f>
        <v>595</v>
      </c>
      <c r="F85" s="9"/>
    </row>
    <row r="86" spans="1:6" ht="12.75" customHeight="1">
      <c r="A86" s="146" t="s">
        <v>112</v>
      </c>
      <c r="B86" s="145">
        <v>0</v>
      </c>
      <c r="C86" s="151">
        <v>0</v>
      </c>
      <c r="D86" s="158">
        <f aca="true" t="shared" si="3" ref="D86:D96">B86*C86</f>
        <v>0</v>
      </c>
      <c r="F86" s="9"/>
    </row>
    <row r="87" spans="1:6" ht="12.75" customHeight="1">
      <c r="A87" s="146" t="s">
        <v>113</v>
      </c>
      <c r="B87" s="145">
        <v>0</v>
      </c>
      <c r="C87" s="151">
        <v>0</v>
      </c>
      <c r="D87" s="158">
        <f t="shared" si="3"/>
        <v>0</v>
      </c>
      <c r="F87" s="9"/>
    </row>
    <row r="88" spans="1:6" ht="12.75" customHeight="1">
      <c r="A88" s="146" t="s">
        <v>114</v>
      </c>
      <c r="B88" s="145">
        <v>0</v>
      </c>
      <c r="C88" s="151">
        <v>0</v>
      </c>
      <c r="D88" s="158">
        <f t="shared" si="3"/>
        <v>0</v>
      </c>
      <c r="F88" s="9"/>
    </row>
    <row r="89" spans="1:6" ht="12.75" customHeight="1">
      <c r="A89" s="146" t="s">
        <v>115</v>
      </c>
      <c r="B89" s="145">
        <v>0</v>
      </c>
      <c r="C89" s="151">
        <v>0</v>
      </c>
      <c r="D89" s="158">
        <f t="shared" si="3"/>
        <v>0</v>
      </c>
      <c r="F89" s="9"/>
    </row>
    <row r="90" spans="1:6" ht="12.75" customHeight="1">
      <c r="A90" s="146" t="s">
        <v>116</v>
      </c>
      <c r="B90" s="145">
        <v>0</v>
      </c>
      <c r="C90" s="151">
        <v>0</v>
      </c>
      <c r="D90" s="158">
        <f t="shared" si="3"/>
        <v>0</v>
      </c>
      <c r="F90" s="9"/>
    </row>
    <row r="91" spans="1:6" ht="12.75" customHeight="1">
      <c r="A91" s="145" t="s">
        <v>117</v>
      </c>
      <c r="B91" s="145">
        <v>1</v>
      </c>
      <c r="C91" s="150">
        <v>35</v>
      </c>
      <c r="D91" s="158">
        <f t="shared" si="3"/>
        <v>35</v>
      </c>
      <c r="F91" s="9"/>
    </row>
    <row r="92" spans="1:6" ht="12.75" customHeight="1">
      <c r="A92" s="145" t="s">
        <v>118</v>
      </c>
      <c r="B92" s="145">
        <v>0</v>
      </c>
      <c r="C92" s="150">
        <v>125</v>
      </c>
      <c r="D92" s="158">
        <f t="shared" si="3"/>
        <v>0</v>
      </c>
      <c r="F92" s="9"/>
    </row>
    <row r="93" spans="1:6" ht="12.75" customHeight="1">
      <c r="A93" s="145" t="s">
        <v>119</v>
      </c>
      <c r="B93" s="145">
        <v>1</v>
      </c>
      <c r="C93" s="150">
        <v>150</v>
      </c>
      <c r="D93" s="158">
        <f t="shared" si="3"/>
        <v>150</v>
      </c>
      <c r="F93" s="9"/>
    </row>
    <row r="94" spans="1:6" ht="12.75" customHeight="1">
      <c r="A94" s="145" t="s">
        <v>120</v>
      </c>
      <c r="B94" s="145">
        <v>1</v>
      </c>
      <c r="C94" s="150">
        <v>45</v>
      </c>
      <c r="D94" s="158">
        <f t="shared" si="3"/>
        <v>45</v>
      </c>
      <c r="F94" s="9"/>
    </row>
    <row r="95" spans="1:6" ht="12.75" customHeight="1">
      <c r="A95" s="145" t="s">
        <v>121</v>
      </c>
      <c r="B95" s="145">
        <v>1</v>
      </c>
      <c r="C95" s="150">
        <v>45</v>
      </c>
      <c r="D95" s="158">
        <f t="shared" si="3"/>
        <v>45</v>
      </c>
      <c r="F95" s="9"/>
    </row>
    <row r="96" spans="1:6" ht="12.75" customHeight="1">
      <c r="A96" s="145" t="s">
        <v>122</v>
      </c>
      <c r="B96" s="145">
        <v>1</v>
      </c>
      <c r="C96" s="150">
        <v>0</v>
      </c>
      <c r="D96" s="158">
        <f t="shared" si="3"/>
        <v>0</v>
      </c>
      <c r="F96" s="9"/>
    </row>
    <row r="97" spans="1:4" ht="12.75" customHeight="1">
      <c r="A97" s="145" t="s">
        <v>109</v>
      </c>
      <c r="B97" s="145"/>
      <c r="C97" s="9"/>
      <c r="D97" s="150">
        <f>SUM(D85:D96)</f>
        <v>870</v>
      </c>
    </row>
    <row r="98" spans="1:4" ht="12.75" customHeight="1">
      <c r="A98" s="130" t="s">
        <v>123</v>
      </c>
      <c r="B98" s="130"/>
      <c r="D98" s="149">
        <v>0</v>
      </c>
    </row>
    <row r="99" spans="1:21" ht="12.75" customHeight="1">
      <c r="A99" s="144" t="s">
        <v>135</v>
      </c>
      <c r="B99" s="144"/>
      <c r="C99" s="124"/>
      <c r="D99" s="152">
        <f>(D97*D98)+D97</f>
        <v>870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4" ht="12.75" customHeight="1">
      <c r="A100" s="130"/>
      <c r="B100" s="130"/>
      <c r="D100" s="149"/>
    </row>
    <row r="101" spans="1:21" ht="12.75" customHeight="1">
      <c r="A101" s="148" t="s">
        <v>368</v>
      </c>
      <c r="B101" s="148"/>
      <c r="C101" s="124"/>
      <c r="D101" s="12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45" t="s">
        <v>105</v>
      </c>
      <c r="B102" s="9" t="s">
        <v>3</v>
      </c>
      <c r="C102" s="9" t="s">
        <v>106</v>
      </c>
      <c r="D102" s="9" t="s">
        <v>81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45" t="s">
        <v>111</v>
      </c>
      <c r="B103" s="145">
        <v>1</v>
      </c>
      <c r="C103" s="150">
        <v>595</v>
      </c>
      <c r="D103" s="158">
        <f>B103*C103</f>
        <v>595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46" t="s">
        <v>112</v>
      </c>
      <c r="B104" s="145">
        <v>0</v>
      </c>
      <c r="C104" s="151">
        <v>0</v>
      </c>
      <c r="D104" s="158">
        <f aca="true" t="shared" si="4" ref="D104:D114">B104*C104</f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46" t="s">
        <v>113</v>
      </c>
      <c r="B105" s="145">
        <v>0</v>
      </c>
      <c r="C105" s="151">
        <v>0</v>
      </c>
      <c r="D105" s="158">
        <f t="shared" si="4"/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46" t="s">
        <v>114</v>
      </c>
      <c r="B106" s="145">
        <v>0</v>
      </c>
      <c r="C106" s="151">
        <v>0</v>
      </c>
      <c r="D106" s="158">
        <f t="shared" si="4"/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46" t="s">
        <v>115</v>
      </c>
      <c r="B107" s="145">
        <v>0</v>
      </c>
      <c r="C107" s="151">
        <v>0</v>
      </c>
      <c r="D107" s="158">
        <f t="shared" si="4"/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46" t="s">
        <v>116</v>
      </c>
      <c r="B108" s="145">
        <v>0</v>
      </c>
      <c r="C108" s="151">
        <v>0</v>
      </c>
      <c r="D108" s="158">
        <f t="shared" si="4"/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45" t="s">
        <v>117</v>
      </c>
      <c r="B109" s="145">
        <v>1</v>
      </c>
      <c r="C109" s="150">
        <v>35</v>
      </c>
      <c r="D109" s="158">
        <f t="shared" si="4"/>
        <v>35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45" t="s">
        <v>118</v>
      </c>
      <c r="B110" s="145">
        <v>0</v>
      </c>
      <c r="C110" s="150">
        <v>125</v>
      </c>
      <c r="D110" s="158">
        <f t="shared" si="4"/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45" t="s">
        <v>119</v>
      </c>
      <c r="B111" s="145">
        <v>1</v>
      </c>
      <c r="C111" s="150">
        <v>150</v>
      </c>
      <c r="D111" s="158">
        <f t="shared" si="4"/>
        <v>150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45" t="s">
        <v>120</v>
      </c>
      <c r="B112" s="145">
        <v>1</v>
      </c>
      <c r="C112" s="150">
        <v>45</v>
      </c>
      <c r="D112" s="158">
        <f t="shared" si="4"/>
        <v>45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30" t="s">
        <v>121</v>
      </c>
      <c r="B113" s="145">
        <v>1</v>
      </c>
      <c r="C113" s="150">
        <v>45</v>
      </c>
      <c r="D113" s="158">
        <f t="shared" si="4"/>
        <v>45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45" t="s">
        <v>122</v>
      </c>
      <c r="B114" s="145">
        <v>1</v>
      </c>
      <c r="C114" s="150">
        <v>0</v>
      </c>
      <c r="D114" s="158">
        <f t="shared" si="4"/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45" t="s">
        <v>109</v>
      </c>
      <c r="B115" s="145"/>
      <c r="C115" s="9"/>
      <c r="D115" s="150">
        <f>SUM(D103:D114)</f>
        <v>870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69" s="153" customFormat="1" ht="12.75">
      <c r="A116" s="130" t="s">
        <v>123</v>
      </c>
      <c r="B116" s="130"/>
      <c r="C116"/>
      <c r="D116" s="149"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4" ht="12.75">
      <c r="A117" s="144" t="s">
        <v>136</v>
      </c>
      <c r="B117" s="144"/>
      <c r="C117" s="124"/>
      <c r="D117" s="152">
        <f>(D115*D116)+D115</f>
        <v>870</v>
      </c>
    </row>
    <row r="118" spans="1:4" ht="12.75">
      <c r="A118" s="9"/>
      <c r="B118" s="9"/>
      <c r="C118" s="9"/>
      <c r="D118" s="124"/>
    </row>
    <row r="119" spans="1:4" ht="12.75">
      <c r="A119" s="9"/>
      <c r="B119" s="9"/>
      <c r="C119" s="9"/>
      <c r="D119" s="124"/>
    </row>
    <row r="120" spans="1:4" ht="12.75">
      <c r="A120" s="156" t="s">
        <v>301</v>
      </c>
      <c r="B120" s="9"/>
      <c r="C120" s="9"/>
      <c r="D120" s="124"/>
    </row>
    <row r="121" spans="1:4" ht="12.75">
      <c r="A121" s="9"/>
      <c r="B121" s="9"/>
      <c r="C121" s="161" t="s">
        <v>137</v>
      </c>
      <c r="D121" s="166">
        <f>D60+D80+D99+D117</f>
        <v>3435</v>
      </c>
    </row>
    <row r="122" spans="1:4" ht="12.75">
      <c r="A122" s="9"/>
      <c r="B122" s="9"/>
      <c r="C122" s="9"/>
      <c r="D122" s="124"/>
    </row>
    <row r="123" ht="12.75">
      <c r="B123" s="9"/>
    </row>
    <row r="124" spans="1:21" ht="20.25">
      <c r="A124" s="162" t="s">
        <v>138</v>
      </c>
      <c r="B124" s="156"/>
      <c r="C124" s="157"/>
      <c r="D124" s="15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4" ht="12.75">
      <c r="A125" s="144" t="s">
        <v>102</v>
      </c>
      <c r="B125" s="9"/>
      <c r="C125" s="9"/>
      <c r="D125" s="9"/>
    </row>
    <row r="126" spans="1:4" ht="12.75">
      <c r="A126" s="145" t="s">
        <v>104</v>
      </c>
      <c r="B126" s="9"/>
      <c r="C126" s="163">
        <v>375</v>
      </c>
      <c r="D126" s="163">
        <v>375</v>
      </c>
    </row>
    <row r="127" spans="1:4" ht="12.75">
      <c r="A127" s="145"/>
      <c r="B127" s="9"/>
      <c r="C127" s="163"/>
      <c r="D127" s="163"/>
    </row>
    <row r="128" spans="1:21" ht="12.75" customHeight="1">
      <c r="A128" s="148" t="s">
        <v>300</v>
      </c>
      <c r="B128" s="145"/>
      <c r="C128" s="150"/>
      <c r="D128" s="15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67"/>
      <c r="B129" s="145"/>
      <c r="C129" s="150"/>
      <c r="D129" s="15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4" ht="12.75">
      <c r="A130" s="145"/>
      <c r="B130" s="9"/>
      <c r="C130" s="163"/>
      <c r="D130" s="163"/>
    </row>
    <row r="131" spans="1:21" ht="12.75" customHeight="1">
      <c r="A131" s="148" t="s">
        <v>139</v>
      </c>
      <c r="B131" s="148"/>
      <c r="C131" s="124"/>
      <c r="D131" s="12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6" ht="12.75" customHeight="1">
      <c r="A132" s="145" t="s">
        <v>105</v>
      </c>
      <c r="B132" s="9" t="s">
        <v>3</v>
      </c>
      <c r="C132" s="9" t="s">
        <v>106</v>
      </c>
      <c r="D132" s="9" t="s">
        <v>81</v>
      </c>
      <c r="F132" s="9"/>
    </row>
    <row r="133" spans="1:6" ht="12.75" customHeight="1">
      <c r="A133" s="145" t="s">
        <v>111</v>
      </c>
      <c r="B133" s="145">
        <v>1</v>
      </c>
      <c r="C133" s="150">
        <v>595</v>
      </c>
      <c r="D133" s="158">
        <f>B133*C133</f>
        <v>595</v>
      </c>
      <c r="F133" s="9"/>
    </row>
    <row r="134" spans="1:6" ht="12.75" customHeight="1">
      <c r="A134" s="146" t="s">
        <v>112</v>
      </c>
      <c r="B134" s="145">
        <v>0</v>
      </c>
      <c r="C134" s="151">
        <v>0</v>
      </c>
      <c r="D134" s="158">
        <f aca="true" t="shared" si="5" ref="D134:D143">B134*C134</f>
        <v>0</v>
      </c>
      <c r="F134" s="9"/>
    </row>
    <row r="135" spans="1:6" ht="12.75" customHeight="1">
      <c r="A135" s="146" t="s">
        <v>113</v>
      </c>
      <c r="B135" s="145">
        <v>0</v>
      </c>
      <c r="C135" s="151">
        <v>0</v>
      </c>
      <c r="D135" s="158">
        <f t="shared" si="5"/>
        <v>0</v>
      </c>
      <c r="F135" s="9"/>
    </row>
    <row r="136" spans="1:6" ht="12.75" customHeight="1">
      <c r="A136" s="146" t="s">
        <v>114</v>
      </c>
      <c r="B136" s="145">
        <v>0</v>
      </c>
      <c r="C136" s="151">
        <v>0</v>
      </c>
      <c r="D136" s="158">
        <f t="shared" si="5"/>
        <v>0</v>
      </c>
      <c r="F136" s="9"/>
    </row>
    <row r="137" spans="1:6" ht="12.75" customHeight="1">
      <c r="A137" s="146" t="s">
        <v>115</v>
      </c>
      <c r="B137" s="145">
        <v>0</v>
      </c>
      <c r="C137" s="151">
        <v>0</v>
      </c>
      <c r="D137" s="158">
        <f t="shared" si="5"/>
        <v>0</v>
      </c>
      <c r="F137" s="9"/>
    </row>
    <row r="138" spans="1:6" ht="12.75" customHeight="1">
      <c r="A138" s="146" t="s">
        <v>116</v>
      </c>
      <c r="B138" s="145">
        <v>0</v>
      </c>
      <c r="C138" s="151">
        <v>0</v>
      </c>
      <c r="D138" s="158">
        <f t="shared" si="5"/>
        <v>0</v>
      </c>
      <c r="F138" s="9"/>
    </row>
    <row r="139" spans="1:6" ht="12.75" customHeight="1">
      <c r="A139" s="145" t="s">
        <v>117</v>
      </c>
      <c r="B139" s="145">
        <v>1</v>
      </c>
      <c r="C139" s="150">
        <v>35</v>
      </c>
      <c r="D139" s="158">
        <f t="shared" si="5"/>
        <v>35</v>
      </c>
      <c r="F139" s="9"/>
    </row>
    <row r="140" spans="1:6" ht="12.75" customHeight="1">
      <c r="A140" s="145" t="s">
        <v>119</v>
      </c>
      <c r="B140" s="145">
        <v>1</v>
      </c>
      <c r="C140" s="150">
        <v>150</v>
      </c>
      <c r="D140" s="158">
        <f t="shared" si="5"/>
        <v>150</v>
      </c>
      <c r="F140" s="9"/>
    </row>
    <row r="141" spans="1:6" ht="12.75" customHeight="1">
      <c r="A141" s="145" t="s">
        <v>120</v>
      </c>
      <c r="B141" s="145">
        <v>1</v>
      </c>
      <c r="C141" s="150">
        <v>45</v>
      </c>
      <c r="D141" s="158">
        <f t="shared" si="5"/>
        <v>45</v>
      </c>
      <c r="F141" s="9"/>
    </row>
    <row r="142" spans="1:6" ht="12.75" customHeight="1">
      <c r="A142" s="145" t="s">
        <v>121</v>
      </c>
      <c r="B142" s="145">
        <v>1</v>
      </c>
      <c r="C142" s="150">
        <v>45</v>
      </c>
      <c r="D142" s="158">
        <f t="shared" si="5"/>
        <v>45</v>
      </c>
      <c r="F142" s="9"/>
    </row>
    <row r="143" spans="1:6" ht="12.75" customHeight="1">
      <c r="A143" s="145" t="s">
        <v>122</v>
      </c>
      <c r="B143" s="145">
        <v>1</v>
      </c>
      <c r="C143" s="150">
        <v>0</v>
      </c>
      <c r="D143" s="158">
        <f t="shared" si="5"/>
        <v>0</v>
      </c>
      <c r="F143" s="9"/>
    </row>
    <row r="144" spans="1:4" ht="12.75" customHeight="1">
      <c r="A144" s="145" t="s">
        <v>109</v>
      </c>
      <c r="B144" s="145"/>
      <c r="C144" s="9"/>
      <c r="D144" s="150">
        <f>SUM(D133:D143)</f>
        <v>870</v>
      </c>
    </row>
    <row r="145" spans="1:4" ht="12.75" customHeight="1">
      <c r="A145" s="130" t="s">
        <v>123</v>
      </c>
      <c r="B145" s="130"/>
      <c r="D145" s="149">
        <v>0</v>
      </c>
    </row>
    <row r="146" spans="1:21" ht="12.75" customHeight="1">
      <c r="A146" s="144" t="s">
        <v>135</v>
      </c>
      <c r="B146" s="144"/>
      <c r="C146" s="124"/>
      <c r="D146" s="152">
        <f>(D144*D145)+D144</f>
        <v>870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4" ht="12.75" customHeight="1">
      <c r="A147" s="130"/>
      <c r="B147" s="130"/>
      <c r="D147" s="149"/>
    </row>
    <row r="148" spans="1:21" ht="12.75" customHeight="1">
      <c r="A148" s="148" t="s">
        <v>369</v>
      </c>
      <c r="B148" s="148"/>
      <c r="C148" s="124"/>
      <c r="D148" s="12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45" t="s">
        <v>105</v>
      </c>
      <c r="B149" s="9" t="s">
        <v>3</v>
      </c>
      <c r="C149" s="9" t="s">
        <v>106</v>
      </c>
      <c r="D149" s="9" t="s">
        <v>81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45" t="s">
        <v>111</v>
      </c>
      <c r="B150" s="145">
        <v>1</v>
      </c>
      <c r="C150" s="150">
        <v>595</v>
      </c>
      <c r="D150" s="158">
        <f>B150*C150</f>
        <v>595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46" t="s">
        <v>112</v>
      </c>
      <c r="B151" s="145">
        <v>0</v>
      </c>
      <c r="C151" s="151">
        <v>0</v>
      </c>
      <c r="D151" s="158">
        <f aca="true" t="shared" si="6" ref="D151:D161">B151*C151</f>
        <v>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46" t="s">
        <v>113</v>
      </c>
      <c r="B152" s="145">
        <v>0</v>
      </c>
      <c r="C152" s="151">
        <v>0</v>
      </c>
      <c r="D152" s="158">
        <f t="shared" si="6"/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46" t="s">
        <v>114</v>
      </c>
      <c r="B153" s="145">
        <v>0</v>
      </c>
      <c r="C153" s="151">
        <v>0</v>
      </c>
      <c r="D153" s="158">
        <f t="shared" si="6"/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46" t="s">
        <v>115</v>
      </c>
      <c r="B154" s="145">
        <v>0</v>
      </c>
      <c r="C154" s="151">
        <v>0</v>
      </c>
      <c r="D154" s="158">
        <f t="shared" si="6"/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46" t="s">
        <v>116</v>
      </c>
      <c r="B155" s="145">
        <v>0</v>
      </c>
      <c r="C155" s="151">
        <v>0</v>
      </c>
      <c r="D155" s="158">
        <f t="shared" si="6"/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45" t="s">
        <v>117</v>
      </c>
      <c r="B156" s="145">
        <v>1</v>
      </c>
      <c r="C156" s="150">
        <v>35</v>
      </c>
      <c r="D156" s="158">
        <f t="shared" si="6"/>
        <v>35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45" t="s">
        <v>118</v>
      </c>
      <c r="B157" s="145">
        <v>0</v>
      </c>
      <c r="C157" s="150">
        <v>125</v>
      </c>
      <c r="D157" s="158">
        <f t="shared" si="6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45" t="s">
        <v>119</v>
      </c>
      <c r="B158" s="145">
        <v>1</v>
      </c>
      <c r="C158" s="150">
        <v>150</v>
      </c>
      <c r="D158" s="158">
        <f t="shared" si="6"/>
        <v>150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45" t="s">
        <v>120</v>
      </c>
      <c r="B159" s="145">
        <v>1</v>
      </c>
      <c r="C159" s="150">
        <v>45</v>
      </c>
      <c r="D159" s="158">
        <f t="shared" si="6"/>
        <v>45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30" t="s">
        <v>121</v>
      </c>
      <c r="B160" s="145">
        <v>1</v>
      </c>
      <c r="C160" s="150">
        <v>45</v>
      </c>
      <c r="D160" s="158">
        <f t="shared" si="6"/>
        <v>45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45" t="s">
        <v>122</v>
      </c>
      <c r="B161" s="145">
        <v>1</v>
      </c>
      <c r="C161" s="150">
        <v>0</v>
      </c>
      <c r="D161" s="158">
        <f t="shared" si="6"/>
        <v>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45" t="s">
        <v>109</v>
      </c>
      <c r="B162" s="145"/>
      <c r="C162" s="9"/>
      <c r="D162" s="150">
        <f>SUM(D150:D161)</f>
        <v>870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69" s="153" customFormat="1" ht="12.75">
      <c r="A163" s="130" t="s">
        <v>123</v>
      </c>
      <c r="B163" s="130"/>
      <c r="C163"/>
      <c r="D163" s="149"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4" ht="12.75">
      <c r="A164" s="144" t="s">
        <v>136</v>
      </c>
      <c r="B164" s="144"/>
      <c r="C164" s="124"/>
      <c r="D164" s="152">
        <f>(D162*D163)+D162</f>
        <v>870</v>
      </c>
    </row>
    <row r="165" spans="1:4" ht="12.75">
      <c r="A165" s="144"/>
      <c r="B165" s="144"/>
      <c r="C165" s="124"/>
      <c r="D165" s="152"/>
    </row>
    <row r="166" spans="1:4" ht="12.75">
      <c r="A166" s="144"/>
      <c r="B166" s="144"/>
      <c r="C166" s="124"/>
      <c r="D166" s="152"/>
    </row>
    <row r="167" spans="1:21" ht="12.75" customHeight="1">
      <c r="A167" s="148" t="s">
        <v>302</v>
      </c>
      <c r="B167" s="148"/>
      <c r="C167" s="124"/>
      <c r="D167" s="12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45" t="s">
        <v>105</v>
      </c>
      <c r="B168" s="145" t="s">
        <v>3</v>
      </c>
      <c r="C168" s="9" t="s">
        <v>106</v>
      </c>
      <c r="D168" s="9" t="s">
        <v>81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45" t="s">
        <v>129</v>
      </c>
      <c r="B169" s="145">
        <v>1</v>
      </c>
      <c r="C169" s="150">
        <v>695</v>
      </c>
      <c r="D169" s="150">
        <f>B169*C169</f>
        <v>695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46" t="s">
        <v>130</v>
      </c>
      <c r="B170" s="145">
        <v>0</v>
      </c>
      <c r="C170" s="151">
        <v>0</v>
      </c>
      <c r="D170" s="150">
        <f aca="true" t="shared" si="7" ref="D170:D181">B170*C170</f>
        <v>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46" t="s">
        <v>113</v>
      </c>
      <c r="B171" s="145">
        <v>0</v>
      </c>
      <c r="C171" s="151">
        <v>0</v>
      </c>
      <c r="D171" s="150">
        <f t="shared" si="7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46" t="s">
        <v>114</v>
      </c>
      <c r="B172" s="145">
        <v>0</v>
      </c>
      <c r="C172" s="151">
        <v>0</v>
      </c>
      <c r="D172" s="150">
        <f t="shared" si="7"/>
        <v>0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46" t="s">
        <v>115</v>
      </c>
      <c r="B173" s="145">
        <v>0</v>
      </c>
      <c r="C173" s="151">
        <v>0</v>
      </c>
      <c r="D173" s="150">
        <f t="shared" si="7"/>
        <v>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46" t="s">
        <v>116</v>
      </c>
      <c r="B174" s="145">
        <v>0</v>
      </c>
      <c r="C174" s="151">
        <v>0</v>
      </c>
      <c r="D174" s="150">
        <f t="shared" si="7"/>
        <v>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45" t="s">
        <v>117</v>
      </c>
      <c r="B175" s="145">
        <v>1</v>
      </c>
      <c r="C175" s="150">
        <v>35</v>
      </c>
      <c r="D175" s="150">
        <f t="shared" si="7"/>
        <v>35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45" t="s">
        <v>118</v>
      </c>
      <c r="B176" s="145">
        <v>1</v>
      </c>
      <c r="C176" s="150">
        <v>125</v>
      </c>
      <c r="D176" s="150">
        <f t="shared" si="7"/>
        <v>125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45" t="s">
        <v>119</v>
      </c>
      <c r="B177" s="145">
        <v>1</v>
      </c>
      <c r="C177" s="150">
        <v>150</v>
      </c>
      <c r="D177" s="150">
        <f t="shared" si="7"/>
        <v>150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45" t="s">
        <v>131</v>
      </c>
      <c r="B178" s="145">
        <v>1</v>
      </c>
      <c r="C178" s="150">
        <v>25</v>
      </c>
      <c r="D178" s="150">
        <f t="shared" si="7"/>
        <v>25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45" t="s">
        <v>122</v>
      </c>
      <c r="B179" s="145">
        <v>1</v>
      </c>
      <c r="C179" s="150">
        <v>200</v>
      </c>
      <c r="D179" s="150">
        <f t="shared" si="7"/>
        <v>200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45" t="s">
        <v>132</v>
      </c>
      <c r="B180" s="145">
        <v>1</v>
      </c>
      <c r="C180" s="150">
        <v>45</v>
      </c>
      <c r="D180" s="150">
        <f t="shared" si="7"/>
        <v>45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45" t="s">
        <v>121</v>
      </c>
      <c r="B181" s="145">
        <v>1</v>
      </c>
      <c r="C181" s="150">
        <v>45</v>
      </c>
      <c r="D181" s="150">
        <f t="shared" si="7"/>
        <v>45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69" s="153" customFormat="1" ht="12.75">
      <c r="A182" s="145" t="s">
        <v>109</v>
      </c>
      <c r="B182" s="145"/>
      <c r="C182" s="9"/>
      <c r="D182" s="150">
        <f>SUM(D169:D181)</f>
        <v>1320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4" ht="12.75">
      <c r="A183" s="130" t="s">
        <v>123</v>
      </c>
      <c r="B183" s="130"/>
      <c r="D183" s="149">
        <v>0</v>
      </c>
    </row>
    <row r="184" spans="1:4" ht="12.75">
      <c r="A184" s="130"/>
      <c r="B184" s="130"/>
      <c r="D184" s="149"/>
    </row>
    <row r="185" spans="1:4" ht="12.75">
      <c r="A185" s="144" t="s">
        <v>133</v>
      </c>
      <c r="B185" s="144"/>
      <c r="C185" s="124"/>
      <c r="D185" s="152">
        <f>(D182*D183)+D182</f>
        <v>1320</v>
      </c>
    </row>
    <row r="186" spans="1:4" ht="12.75">
      <c r="A186" s="144"/>
      <c r="B186" s="144"/>
      <c r="C186" s="155" t="s">
        <v>137</v>
      </c>
      <c r="D186" s="227">
        <f>D126+D146+D164+D185</f>
        <v>3435</v>
      </c>
    </row>
    <row r="187" spans="1:4" ht="12.75">
      <c r="A187" s="144"/>
      <c r="B187" s="144"/>
      <c r="C187" s="155"/>
      <c r="D187" s="152"/>
    </row>
    <row r="188" spans="1:2" ht="12.75">
      <c r="A188" s="144"/>
      <c r="B188" s="144"/>
    </row>
    <row r="189" spans="1:4" ht="12.75">
      <c r="A189" s="144"/>
      <c r="B189" s="144"/>
      <c r="C189" s="124"/>
      <c r="D189" s="152"/>
    </row>
    <row r="190" spans="1:21" ht="20.25">
      <c r="A190" s="162" t="s">
        <v>140</v>
      </c>
      <c r="B190" s="156"/>
      <c r="C190" s="157"/>
      <c r="D190" s="15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4" ht="12.75">
      <c r="A191" s="144" t="s">
        <v>102</v>
      </c>
      <c r="B191" s="9"/>
      <c r="C191" s="9"/>
      <c r="D191" s="9"/>
    </row>
    <row r="192" spans="1:4" ht="12.75">
      <c r="A192" s="145" t="s">
        <v>104</v>
      </c>
      <c r="B192" s="9"/>
      <c r="C192" s="163">
        <v>375</v>
      </c>
      <c r="D192" s="163">
        <v>375</v>
      </c>
    </row>
    <row r="193" spans="1:4" ht="12.75">
      <c r="A193" s="145"/>
      <c r="B193" s="9"/>
      <c r="C193" s="163"/>
      <c r="D193" s="163"/>
    </row>
    <row r="194" spans="1:21" ht="12.75" customHeight="1">
      <c r="A194" s="148" t="s">
        <v>300</v>
      </c>
      <c r="B194" s="145"/>
      <c r="C194" s="150"/>
      <c r="D194" s="15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45"/>
      <c r="B195" s="145"/>
      <c r="C195" s="150"/>
      <c r="D195" s="15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48" t="s">
        <v>128</v>
      </c>
      <c r="B196" s="124"/>
      <c r="C196" s="124"/>
      <c r="D196" s="12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45" t="s">
        <v>105</v>
      </c>
      <c r="B197" s="145" t="s">
        <v>3</v>
      </c>
      <c r="C197" s="9" t="s">
        <v>106</v>
      </c>
      <c r="D197" s="9" t="s">
        <v>81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45" t="s">
        <v>129</v>
      </c>
      <c r="B198" s="145">
        <v>1</v>
      </c>
      <c r="C198" s="150">
        <v>695</v>
      </c>
      <c r="D198" s="150">
        <f>B198*C198</f>
        <v>695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46" t="s">
        <v>130</v>
      </c>
      <c r="B199" s="145">
        <v>0</v>
      </c>
      <c r="C199" s="151">
        <v>0</v>
      </c>
      <c r="D199" s="150">
        <f aca="true" t="shared" si="8" ref="D199:D210">B199*C199</f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46" t="s">
        <v>113</v>
      </c>
      <c r="B200" s="145">
        <v>0</v>
      </c>
      <c r="C200" s="151">
        <v>0</v>
      </c>
      <c r="D200" s="150">
        <f t="shared" si="8"/>
        <v>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46" t="s">
        <v>114</v>
      </c>
      <c r="B201" s="145">
        <v>0</v>
      </c>
      <c r="C201" s="151">
        <v>0</v>
      </c>
      <c r="D201" s="150">
        <f t="shared" si="8"/>
        <v>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46" t="s">
        <v>115</v>
      </c>
      <c r="B202" s="145">
        <v>0</v>
      </c>
      <c r="C202" s="151">
        <v>0</v>
      </c>
      <c r="D202" s="150">
        <f t="shared" si="8"/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46" t="s">
        <v>116</v>
      </c>
      <c r="B203" s="145">
        <v>0</v>
      </c>
      <c r="C203" s="151">
        <v>0</v>
      </c>
      <c r="D203" s="150">
        <f t="shared" si="8"/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45" t="s">
        <v>117</v>
      </c>
      <c r="B204" s="145">
        <v>1</v>
      </c>
      <c r="C204" s="150">
        <v>35</v>
      </c>
      <c r="D204" s="150">
        <f t="shared" si="8"/>
        <v>35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45" t="s">
        <v>118</v>
      </c>
      <c r="B205" s="145">
        <v>1</v>
      </c>
      <c r="C205" s="150">
        <v>125</v>
      </c>
      <c r="D205" s="150">
        <f t="shared" si="8"/>
        <v>125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45" t="s">
        <v>119</v>
      </c>
      <c r="B206" s="145">
        <v>1</v>
      </c>
      <c r="C206" s="150">
        <v>150</v>
      </c>
      <c r="D206" s="150">
        <f t="shared" si="8"/>
        <v>150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45" t="s">
        <v>131</v>
      </c>
      <c r="B207" s="145">
        <v>1</v>
      </c>
      <c r="C207" s="150">
        <v>25</v>
      </c>
      <c r="D207" s="150">
        <f t="shared" si="8"/>
        <v>25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45" t="s">
        <v>122</v>
      </c>
      <c r="B208" s="145">
        <v>1</v>
      </c>
      <c r="C208" s="150">
        <v>200</v>
      </c>
      <c r="D208" s="150">
        <f t="shared" si="8"/>
        <v>200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45" t="s">
        <v>132</v>
      </c>
      <c r="B209" s="145">
        <v>1</v>
      </c>
      <c r="C209" s="150">
        <v>45</v>
      </c>
      <c r="D209" s="150">
        <f t="shared" si="8"/>
        <v>45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45" t="s">
        <v>121</v>
      </c>
      <c r="B210" s="145">
        <v>1</v>
      </c>
      <c r="C210" s="150">
        <v>45</v>
      </c>
      <c r="D210" s="150">
        <f t="shared" si="8"/>
        <v>45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45" t="s">
        <v>109</v>
      </c>
      <c r="B211" s="145"/>
      <c r="C211" s="9"/>
      <c r="D211" s="150">
        <f>SUM(D198:D210)</f>
        <v>1320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30" t="s">
        <v>123</v>
      </c>
      <c r="B212" s="130"/>
      <c r="D212" s="149">
        <v>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44" t="s">
        <v>133</v>
      </c>
      <c r="B213" s="144"/>
      <c r="C213" s="124"/>
      <c r="D213" s="152">
        <f>(D211*D212)+D211</f>
        <v>1320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45"/>
      <c r="B214" s="145"/>
      <c r="C214" s="150"/>
      <c r="D214" s="15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67"/>
      <c r="B215" s="145"/>
      <c r="C215" s="150"/>
      <c r="D215" s="15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48" t="s">
        <v>134</v>
      </c>
      <c r="B216" s="148"/>
      <c r="C216" s="124"/>
      <c r="D216" s="12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6" ht="12.75" customHeight="1">
      <c r="A217" s="145" t="s">
        <v>105</v>
      </c>
      <c r="B217" s="9" t="s">
        <v>3</v>
      </c>
      <c r="C217" s="9" t="s">
        <v>106</v>
      </c>
      <c r="D217" s="9" t="s">
        <v>81</v>
      </c>
      <c r="F217" s="9"/>
    </row>
    <row r="218" spans="1:6" ht="12.75" customHeight="1">
      <c r="A218" s="145" t="s">
        <v>111</v>
      </c>
      <c r="B218" s="145">
        <v>1</v>
      </c>
      <c r="C218" s="150">
        <v>595</v>
      </c>
      <c r="D218" s="158">
        <f>B218*C218</f>
        <v>595</v>
      </c>
      <c r="F218" s="9"/>
    </row>
    <row r="219" spans="1:6" ht="12.75" customHeight="1">
      <c r="A219" s="146" t="s">
        <v>112</v>
      </c>
      <c r="B219" s="145">
        <v>0</v>
      </c>
      <c r="C219" s="151">
        <v>0</v>
      </c>
      <c r="D219" s="158">
        <f aca="true" t="shared" si="9" ref="D219:D229">B219*C219</f>
        <v>0</v>
      </c>
      <c r="F219" s="9"/>
    </row>
    <row r="220" spans="1:6" ht="12.75" customHeight="1">
      <c r="A220" s="146" t="s">
        <v>113</v>
      </c>
      <c r="B220" s="145">
        <v>0</v>
      </c>
      <c r="C220" s="151">
        <v>0</v>
      </c>
      <c r="D220" s="158">
        <f t="shared" si="9"/>
        <v>0</v>
      </c>
      <c r="F220" s="9"/>
    </row>
    <row r="221" spans="1:6" ht="12.75" customHeight="1">
      <c r="A221" s="146" t="s">
        <v>114</v>
      </c>
      <c r="B221" s="145">
        <v>0</v>
      </c>
      <c r="C221" s="151">
        <v>0</v>
      </c>
      <c r="D221" s="158">
        <f t="shared" si="9"/>
        <v>0</v>
      </c>
      <c r="F221" s="9"/>
    </row>
    <row r="222" spans="1:6" ht="12.75" customHeight="1">
      <c r="A222" s="146" t="s">
        <v>115</v>
      </c>
      <c r="B222" s="145">
        <v>0</v>
      </c>
      <c r="C222" s="151">
        <v>0</v>
      </c>
      <c r="D222" s="158">
        <f t="shared" si="9"/>
        <v>0</v>
      </c>
      <c r="F222" s="9"/>
    </row>
    <row r="223" spans="1:6" ht="12.75" customHeight="1">
      <c r="A223" s="146" t="s">
        <v>116</v>
      </c>
      <c r="B223" s="145">
        <v>0</v>
      </c>
      <c r="C223" s="151">
        <v>0</v>
      </c>
      <c r="D223" s="158">
        <f t="shared" si="9"/>
        <v>0</v>
      </c>
      <c r="F223" s="9"/>
    </row>
    <row r="224" spans="1:6" ht="12.75" customHeight="1">
      <c r="A224" s="145" t="s">
        <v>117</v>
      </c>
      <c r="B224" s="145">
        <v>1</v>
      </c>
      <c r="C224" s="150">
        <v>35</v>
      </c>
      <c r="D224" s="158">
        <f t="shared" si="9"/>
        <v>35</v>
      </c>
      <c r="F224" s="9"/>
    </row>
    <row r="225" spans="1:6" ht="12.75" customHeight="1">
      <c r="A225" s="145" t="s">
        <v>118</v>
      </c>
      <c r="B225" s="145">
        <v>0</v>
      </c>
      <c r="C225" s="150">
        <v>125</v>
      </c>
      <c r="D225" s="158">
        <f t="shared" si="9"/>
        <v>0</v>
      </c>
      <c r="F225" s="9"/>
    </row>
    <row r="226" spans="1:6" ht="12.75" customHeight="1">
      <c r="A226" s="145" t="s">
        <v>119</v>
      </c>
      <c r="B226" s="145">
        <v>1</v>
      </c>
      <c r="C226" s="150">
        <v>150</v>
      </c>
      <c r="D226" s="158">
        <f t="shared" si="9"/>
        <v>150</v>
      </c>
      <c r="F226" s="9"/>
    </row>
    <row r="227" spans="1:6" ht="12.75" customHeight="1">
      <c r="A227" s="145" t="s">
        <v>120</v>
      </c>
      <c r="B227" s="145">
        <v>1</v>
      </c>
      <c r="C227" s="150">
        <v>45</v>
      </c>
      <c r="D227" s="158">
        <f t="shared" si="9"/>
        <v>45</v>
      </c>
      <c r="F227" s="9"/>
    </row>
    <row r="228" spans="1:6" ht="12.75" customHeight="1">
      <c r="A228" s="145" t="s">
        <v>121</v>
      </c>
      <c r="B228" s="145">
        <v>1</v>
      </c>
      <c r="C228" s="150">
        <v>45</v>
      </c>
      <c r="D228" s="158">
        <f t="shared" si="9"/>
        <v>45</v>
      </c>
      <c r="F228" s="9"/>
    </row>
    <row r="229" spans="1:6" ht="12.75" customHeight="1">
      <c r="A229" s="145" t="s">
        <v>122</v>
      </c>
      <c r="B229" s="145">
        <v>1</v>
      </c>
      <c r="C229" s="150">
        <v>0</v>
      </c>
      <c r="D229" s="158">
        <f t="shared" si="9"/>
        <v>0</v>
      </c>
      <c r="F229" s="9"/>
    </row>
    <row r="230" spans="1:4" ht="12.75" customHeight="1">
      <c r="A230" s="145" t="s">
        <v>109</v>
      </c>
      <c r="B230" s="145"/>
      <c r="C230" s="9"/>
      <c r="D230" s="150">
        <f>SUM(D218:D229)</f>
        <v>870</v>
      </c>
    </row>
    <row r="231" spans="1:4" ht="12.75" customHeight="1">
      <c r="A231" s="130" t="s">
        <v>123</v>
      </c>
      <c r="B231" s="130"/>
      <c r="D231" s="149">
        <v>0</v>
      </c>
    </row>
    <row r="232" spans="1:21" ht="12.75" customHeight="1">
      <c r="A232" s="144" t="s">
        <v>135</v>
      </c>
      <c r="B232" s="144"/>
      <c r="C232" s="124"/>
      <c r="D232" s="152">
        <f>(D230*D231)+D230</f>
        <v>870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4" ht="12.75" customHeight="1">
      <c r="A233" s="130"/>
      <c r="B233" s="130"/>
      <c r="D233" s="149"/>
    </row>
    <row r="234" spans="1:21" ht="12.75" customHeight="1">
      <c r="A234" s="148" t="s">
        <v>368</v>
      </c>
      <c r="B234" s="148"/>
      <c r="C234" s="124"/>
      <c r="D234" s="12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45" t="s">
        <v>105</v>
      </c>
      <c r="B235" s="9" t="s">
        <v>3</v>
      </c>
      <c r="C235" s="9" t="s">
        <v>106</v>
      </c>
      <c r="D235" s="9" t="s">
        <v>81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45" t="s">
        <v>111</v>
      </c>
      <c r="B236" s="145">
        <v>1</v>
      </c>
      <c r="C236" s="150">
        <v>595</v>
      </c>
      <c r="D236" s="158">
        <f>B236*C236</f>
        <v>595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46" t="s">
        <v>112</v>
      </c>
      <c r="B237" s="145">
        <v>0</v>
      </c>
      <c r="C237" s="151">
        <v>0</v>
      </c>
      <c r="D237" s="158">
        <f aca="true" t="shared" si="10" ref="D237:D247">B237*C237</f>
        <v>0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46" t="s">
        <v>113</v>
      </c>
      <c r="B238" s="145">
        <v>0</v>
      </c>
      <c r="C238" s="151">
        <v>0</v>
      </c>
      <c r="D238" s="158">
        <f t="shared" si="10"/>
        <v>0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46" t="s">
        <v>114</v>
      </c>
      <c r="B239" s="145">
        <v>0</v>
      </c>
      <c r="C239" s="151">
        <v>0</v>
      </c>
      <c r="D239" s="158">
        <f t="shared" si="10"/>
        <v>0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46" t="s">
        <v>115</v>
      </c>
      <c r="B240" s="145">
        <v>0</v>
      </c>
      <c r="C240" s="151">
        <v>0</v>
      </c>
      <c r="D240" s="158">
        <f t="shared" si="10"/>
        <v>0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146" t="s">
        <v>116</v>
      </c>
      <c r="B241" s="145">
        <v>0</v>
      </c>
      <c r="C241" s="151">
        <v>0</v>
      </c>
      <c r="D241" s="158">
        <f t="shared" si="10"/>
        <v>0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145" t="s">
        <v>117</v>
      </c>
      <c r="B242" s="145">
        <v>1</v>
      </c>
      <c r="C242" s="150">
        <v>35</v>
      </c>
      <c r="D242" s="158">
        <f t="shared" si="10"/>
        <v>35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145" t="s">
        <v>118</v>
      </c>
      <c r="B243" s="145">
        <v>0</v>
      </c>
      <c r="C243" s="150">
        <v>125</v>
      </c>
      <c r="D243" s="158">
        <f t="shared" si="10"/>
        <v>0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145" t="s">
        <v>119</v>
      </c>
      <c r="B244" s="145">
        <v>1</v>
      </c>
      <c r="C244" s="150">
        <v>150</v>
      </c>
      <c r="D244" s="158">
        <f t="shared" si="10"/>
        <v>150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145" t="s">
        <v>120</v>
      </c>
      <c r="B245" s="145">
        <v>1</v>
      </c>
      <c r="C245" s="150">
        <v>45</v>
      </c>
      <c r="D245" s="158">
        <f t="shared" si="10"/>
        <v>45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130" t="s">
        <v>121</v>
      </c>
      <c r="B246" s="145">
        <v>1</v>
      </c>
      <c r="C246" s="150">
        <v>45</v>
      </c>
      <c r="D246" s="158">
        <f t="shared" si="10"/>
        <v>45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145" t="s">
        <v>122</v>
      </c>
      <c r="B247" s="145">
        <v>1</v>
      </c>
      <c r="C247" s="150">
        <v>0</v>
      </c>
      <c r="D247" s="158">
        <f t="shared" si="10"/>
        <v>0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145" t="s">
        <v>109</v>
      </c>
      <c r="B248" s="145"/>
      <c r="C248" s="9"/>
      <c r="D248" s="150">
        <f>SUM(D236:D247)</f>
        <v>870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69" s="153" customFormat="1" ht="12.75">
      <c r="A249" s="130" t="s">
        <v>123</v>
      </c>
      <c r="B249" s="130"/>
      <c r="C249"/>
      <c r="D249" s="149">
        <v>0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4" ht="12.75">
      <c r="A250" s="144" t="s">
        <v>136</v>
      </c>
      <c r="B250" s="144"/>
      <c r="C250" s="124"/>
      <c r="D250" s="152">
        <f>(D248*D249)+D248</f>
        <v>870</v>
      </c>
    </row>
    <row r="251" spans="1:4" ht="12.75">
      <c r="A251" s="144"/>
      <c r="B251" s="144"/>
      <c r="C251" s="124"/>
      <c r="D251" s="152"/>
    </row>
    <row r="252" spans="1:4" ht="12.75">
      <c r="A252" s="144"/>
      <c r="B252" s="144"/>
      <c r="C252" s="124"/>
      <c r="D252" s="152"/>
    </row>
    <row r="253" spans="1:4" ht="12.75">
      <c r="A253" s="144"/>
      <c r="B253" s="144"/>
      <c r="C253" s="124"/>
      <c r="D253" s="152"/>
    </row>
    <row r="254" spans="1:4" ht="12.75">
      <c r="A254" s="144"/>
      <c r="B254" s="144"/>
      <c r="C254" s="155" t="s">
        <v>137</v>
      </c>
      <c r="D254" s="152">
        <f>D192+D232+D250+D213</f>
        <v>3435</v>
      </c>
    </row>
    <row r="255" spans="1:4" ht="12.75" customHeight="1">
      <c r="A255" s="9"/>
      <c r="B255" s="9"/>
      <c r="C255" s="9"/>
      <c r="D255" s="152"/>
    </row>
    <row r="256" spans="1:4" ht="12.75" customHeight="1">
      <c r="A256" s="148" t="s">
        <v>141</v>
      </c>
      <c r="B256" s="9"/>
      <c r="C256" s="9"/>
      <c r="D256" s="152"/>
    </row>
    <row r="257" spans="1:4" ht="12.75" customHeight="1">
      <c r="A257" s="145" t="s">
        <v>142</v>
      </c>
      <c r="B257" s="9">
        <v>9</v>
      </c>
      <c r="C257" s="9">
        <v>200</v>
      </c>
      <c r="D257" s="225">
        <f>B257*C257</f>
        <v>1800</v>
      </c>
    </row>
    <row r="258" spans="1:4" ht="12.75" customHeight="1">
      <c r="A258" s="145" t="s">
        <v>143</v>
      </c>
      <c r="B258" s="9">
        <v>9</v>
      </c>
      <c r="C258" s="9">
        <v>150</v>
      </c>
      <c r="D258" s="225">
        <f>B258*C258</f>
        <v>1350</v>
      </c>
    </row>
    <row r="259" spans="1:4" ht="12.75" customHeight="1">
      <c r="A259" s="145" t="s">
        <v>144</v>
      </c>
      <c r="B259" s="9">
        <v>6</v>
      </c>
      <c r="C259" s="9">
        <v>35</v>
      </c>
      <c r="D259" s="225">
        <f>B259*C259</f>
        <v>210</v>
      </c>
    </row>
    <row r="260" spans="1:4" ht="12.75" customHeight="1">
      <c r="A260" s="145" t="s">
        <v>145</v>
      </c>
      <c r="B260" s="9">
        <v>0</v>
      </c>
      <c r="C260" s="9">
        <v>75</v>
      </c>
      <c r="D260" s="225">
        <f>B260*C260</f>
        <v>0</v>
      </c>
    </row>
    <row r="261" spans="1:5" ht="12.75" customHeight="1">
      <c r="A261" s="144" t="s">
        <v>97</v>
      </c>
      <c r="B261" s="9"/>
      <c r="C261" s="9"/>
      <c r="D261" s="225">
        <f>SUM(D256:D260)</f>
        <v>3360</v>
      </c>
      <c r="E261" s="195"/>
    </row>
    <row r="262" spans="1:4" ht="12.75" customHeight="1">
      <c r="A262" s="145"/>
      <c r="B262" s="9"/>
      <c r="C262" s="9"/>
      <c r="D262" s="225"/>
    </row>
    <row r="263" spans="1:4" ht="12.75" customHeight="1">
      <c r="A263" s="148" t="s">
        <v>146</v>
      </c>
      <c r="B263" s="9"/>
      <c r="C263" s="9"/>
      <c r="D263" s="225"/>
    </row>
    <row r="264" spans="1:4" ht="12.75" customHeight="1">
      <c r="A264" s="145" t="s">
        <v>147</v>
      </c>
      <c r="B264" s="9">
        <v>24</v>
      </c>
      <c r="C264" s="150">
        <v>12</v>
      </c>
      <c r="D264" s="225">
        <f>B264*C264</f>
        <v>288</v>
      </c>
    </row>
    <row r="265" spans="1:4" ht="12.75" customHeight="1">
      <c r="A265" s="9" t="s">
        <v>148</v>
      </c>
      <c r="B265" s="9">
        <v>9</v>
      </c>
      <c r="C265" s="150">
        <v>55</v>
      </c>
      <c r="D265" s="225">
        <f>B265*C265</f>
        <v>495</v>
      </c>
    </row>
    <row r="266" spans="1:256" ht="12.75" customHeight="1">
      <c r="A266" s="145" t="s">
        <v>370</v>
      </c>
      <c r="B266" s="9">
        <v>30</v>
      </c>
      <c r="C266" s="9">
        <v>10</v>
      </c>
      <c r="D266" s="225">
        <f>B266*C266</f>
        <v>300</v>
      </c>
      <c r="E266" s="145"/>
      <c r="F266" s="9"/>
      <c r="G266" s="9"/>
      <c r="H266" s="225"/>
      <c r="I266" s="145"/>
      <c r="J266" s="9"/>
      <c r="K266" s="9"/>
      <c r="L266" s="225"/>
      <c r="M266" s="145"/>
      <c r="N266" s="9"/>
      <c r="O266" s="9"/>
      <c r="P266" s="225"/>
      <c r="Q266" s="145"/>
      <c r="R266" s="9"/>
      <c r="S266" s="9"/>
      <c r="T266" s="225"/>
      <c r="U266" s="145"/>
      <c r="V266" s="9"/>
      <c r="W266" s="9"/>
      <c r="X266" s="225"/>
      <c r="Y266" s="145"/>
      <c r="Z266" s="9"/>
      <c r="AA266" s="9"/>
      <c r="AB266" s="225"/>
      <c r="AC266" s="145"/>
      <c r="AD266" s="9"/>
      <c r="AE266" s="9"/>
      <c r="AF266" s="225"/>
      <c r="AG266" s="145"/>
      <c r="AH266" s="9"/>
      <c r="AI266" s="9"/>
      <c r="AJ266" s="225"/>
      <c r="AK266" s="145"/>
      <c r="AL266" s="9"/>
      <c r="AM266" s="9"/>
      <c r="AN266" s="225"/>
      <c r="AO266" s="145"/>
      <c r="AP266" s="9"/>
      <c r="AQ266" s="9"/>
      <c r="AR266" s="225"/>
      <c r="AS266" s="145"/>
      <c r="AT266" s="9"/>
      <c r="AU266" s="9"/>
      <c r="AV266" s="225"/>
      <c r="AW266" s="145"/>
      <c r="AX266" s="9"/>
      <c r="AY266" s="9"/>
      <c r="AZ266" s="225"/>
      <c r="BA266" s="145"/>
      <c r="BB266" s="9"/>
      <c r="BC266" s="9"/>
      <c r="BD266" s="225"/>
      <c r="BE266" s="145"/>
      <c r="BF266" s="9"/>
      <c r="BG266" s="9"/>
      <c r="BH266" s="225"/>
      <c r="BI266" s="145"/>
      <c r="BJ266" s="9"/>
      <c r="BK266" s="9"/>
      <c r="BL266" s="225"/>
      <c r="BM266" s="145"/>
      <c r="BN266" s="9"/>
      <c r="BO266" s="9"/>
      <c r="BP266" s="225"/>
      <c r="BQ266" s="145"/>
      <c r="BR266" s="9"/>
      <c r="BS266" s="9"/>
      <c r="BT266" s="225"/>
      <c r="BU266" s="145"/>
      <c r="BV266" s="9"/>
      <c r="BW266" s="9"/>
      <c r="BX266" s="225"/>
      <c r="BY266" s="145"/>
      <c r="BZ266" s="9"/>
      <c r="CA266" s="9"/>
      <c r="CB266" s="225"/>
      <c r="CC266" s="145"/>
      <c r="CD266" s="9"/>
      <c r="CE266" s="9"/>
      <c r="CF266" s="225"/>
      <c r="CG266" s="145"/>
      <c r="CH266" s="9"/>
      <c r="CI266" s="9"/>
      <c r="CJ266" s="225"/>
      <c r="CK266" s="145"/>
      <c r="CL266" s="9"/>
      <c r="CM266" s="9"/>
      <c r="CN266" s="225"/>
      <c r="CO266" s="145"/>
      <c r="CP266" s="9"/>
      <c r="CQ266" s="9"/>
      <c r="CR266" s="225"/>
      <c r="CS266" s="145"/>
      <c r="CT266" s="9"/>
      <c r="CU266" s="9"/>
      <c r="CV266" s="225"/>
      <c r="CW266" s="145"/>
      <c r="CX266" s="9"/>
      <c r="CY266" s="9"/>
      <c r="CZ266" s="225"/>
      <c r="DA266" s="145"/>
      <c r="DB266" s="9"/>
      <c r="DC266" s="9"/>
      <c r="DD266" s="225"/>
      <c r="DE266" s="145"/>
      <c r="DF266" s="9"/>
      <c r="DG266" s="9"/>
      <c r="DH266" s="225"/>
      <c r="DI266" s="145"/>
      <c r="DJ266" s="9"/>
      <c r="DK266" s="9"/>
      <c r="DL266" s="225"/>
      <c r="DM266" s="145"/>
      <c r="DN266" s="9"/>
      <c r="DO266" s="9"/>
      <c r="DP266" s="225"/>
      <c r="DQ266" s="145"/>
      <c r="DR266" s="9"/>
      <c r="DS266" s="9"/>
      <c r="DT266" s="225"/>
      <c r="DU266" s="145"/>
      <c r="DV266" s="9"/>
      <c r="DW266" s="9"/>
      <c r="DX266" s="225"/>
      <c r="DY266" s="145"/>
      <c r="DZ266" s="9"/>
      <c r="EA266" s="9"/>
      <c r="EB266" s="225"/>
      <c r="EC266" s="145"/>
      <c r="ED266" s="9"/>
      <c r="EE266" s="9"/>
      <c r="EF266" s="225"/>
      <c r="EG266" s="145"/>
      <c r="EH266" s="9"/>
      <c r="EI266" s="9"/>
      <c r="EJ266" s="225"/>
      <c r="EK266" s="145"/>
      <c r="EL266" s="9"/>
      <c r="EM266" s="9"/>
      <c r="EN266" s="225"/>
      <c r="EO266" s="145"/>
      <c r="EP266" s="9"/>
      <c r="EQ266" s="9"/>
      <c r="ER266" s="225"/>
      <c r="ES266" s="145"/>
      <c r="ET266" s="9"/>
      <c r="EU266" s="9"/>
      <c r="EV266" s="225"/>
      <c r="EW266" s="145"/>
      <c r="EX266" s="9"/>
      <c r="EY266" s="9"/>
      <c r="EZ266" s="225"/>
      <c r="FA266" s="145"/>
      <c r="FB266" s="9"/>
      <c r="FC266" s="9"/>
      <c r="FD266" s="225"/>
      <c r="FE266" s="145"/>
      <c r="FF266" s="9"/>
      <c r="FG266" s="9"/>
      <c r="FH266" s="225"/>
      <c r="FI266" s="145"/>
      <c r="FJ266" s="9"/>
      <c r="FK266" s="9"/>
      <c r="FL266" s="225"/>
      <c r="FM266" s="145"/>
      <c r="FN266" s="9"/>
      <c r="FO266" s="9"/>
      <c r="FP266" s="225"/>
      <c r="FQ266" s="145"/>
      <c r="FR266" s="9"/>
      <c r="FS266" s="9"/>
      <c r="FT266" s="225"/>
      <c r="FU266" s="145"/>
      <c r="FV266" s="9"/>
      <c r="FW266" s="9"/>
      <c r="FX266" s="225"/>
      <c r="FY266" s="145"/>
      <c r="FZ266" s="9"/>
      <c r="GA266" s="9"/>
      <c r="GB266" s="225"/>
      <c r="GC266" s="145"/>
      <c r="GD266" s="9"/>
      <c r="GE266" s="9"/>
      <c r="GF266" s="225"/>
      <c r="GG266" s="145"/>
      <c r="GH266" s="9"/>
      <c r="GI266" s="9"/>
      <c r="GJ266" s="225"/>
      <c r="GK266" s="145"/>
      <c r="GL266" s="9"/>
      <c r="GM266" s="9"/>
      <c r="GN266" s="225"/>
      <c r="GO266" s="145"/>
      <c r="GP266" s="9"/>
      <c r="GQ266" s="9"/>
      <c r="GR266" s="225"/>
      <c r="GS266" s="145"/>
      <c r="GT266" s="9"/>
      <c r="GU266" s="9"/>
      <c r="GV266" s="225"/>
      <c r="GW266" s="145"/>
      <c r="GX266" s="9"/>
      <c r="GY266" s="9"/>
      <c r="GZ266" s="225"/>
      <c r="HA266" s="145"/>
      <c r="HB266" s="9"/>
      <c r="HC266" s="9"/>
      <c r="HD266" s="225"/>
      <c r="HE266" s="145"/>
      <c r="HF266" s="9"/>
      <c r="HG266" s="9"/>
      <c r="HH266" s="225"/>
      <c r="HI266" s="145"/>
      <c r="HJ266" s="9"/>
      <c r="HK266" s="9"/>
      <c r="HL266" s="225"/>
      <c r="HM266" s="145"/>
      <c r="HN266" s="9"/>
      <c r="HO266" s="9"/>
      <c r="HP266" s="225"/>
      <c r="HQ266" s="145"/>
      <c r="HR266" s="9"/>
      <c r="HS266" s="9"/>
      <c r="HT266" s="225"/>
      <c r="HU266" s="145"/>
      <c r="HV266" s="9"/>
      <c r="HW266" s="9"/>
      <c r="HX266" s="225"/>
      <c r="HY266" s="145"/>
      <c r="HZ266" s="9"/>
      <c r="IA266" s="9"/>
      <c r="IB266" s="225"/>
      <c r="IC266" s="145"/>
      <c r="ID266" s="9"/>
      <c r="IE266" s="9"/>
      <c r="IF266" s="225"/>
      <c r="IG266" s="145"/>
      <c r="IH266" s="9"/>
      <c r="II266" s="9"/>
      <c r="IJ266" s="225"/>
      <c r="IK266" s="145"/>
      <c r="IL266" s="9"/>
      <c r="IM266" s="9"/>
      <c r="IN266" s="225"/>
      <c r="IO266" s="145"/>
      <c r="IP266" s="9"/>
      <c r="IQ266" s="9"/>
      <c r="IR266" s="225"/>
      <c r="IS266" s="145"/>
      <c r="IT266" s="9"/>
      <c r="IU266" s="9"/>
      <c r="IV266" s="225"/>
    </row>
    <row r="267" spans="1:4" ht="12.75">
      <c r="A267" s="9" t="s">
        <v>149</v>
      </c>
      <c r="B267" s="9">
        <v>2</v>
      </c>
      <c r="C267" s="150">
        <v>55</v>
      </c>
      <c r="D267" s="225">
        <f>B267*C267</f>
        <v>110</v>
      </c>
    </row>
    <row r="268" spans="1:4" ht="12.75">
      <c r="A268" s="9"/>
      <c r="B268" s="9"/>
      <c r="C268" s="150"/>
      <c r="D268" s="225">
        <f>SUM(D264:D267)</f>
        <v>1193</v>
      </c>
    </row>
    <row r="269" spans="1:6" ht="12.75">
      <c r="A269" s="9"/>
      <c r="B269" s="9"/>
      <c r="C269" s="150"/>
      <c r="D269" s="225"/>
      <c r="F269" s="158"/>
    </row>
    <row r="270" spans="1:6" ht="12.75">
      <c r="A270" s="168" t="s">
        <v>150</v>
      </c>
      <c r="B270" s="164"/>
      <c r="C270" s="164"/>
      <c r="D270" s="226">
        <f>D55+D121+D186+D254</f>
        <v>12640</v>
      </c>
      <c r="E270" s="195"/>
      <c r="F270" s="158"/>
    </row>
    <row r="271" spans="1:6" ht="12.75">
      <c r="A271" s="168" t="s">
        <v>151</v>
      </c>
      <c r="B271" s="164"/>
      <c r="C271" s="164"/>
      <c r="D271" s="226">
        <f>D270+D268</f>
        <v>13833</v>
      </c>
      <c r="E271" s="195"/>
      <c r="F271" s="158"/>
    </row>
    <row r="272" spans="1:6" ht="12.75">
      <c r="A272" s="168" t="s">
        <v>152</v>
      </c>
      <c r="B272" s="164"/>
      <c r="C272" s="164">
        <v>0.1</v>
      </c>
      <c r="D272" s="226">
        <f>D271*C272</f>
        <v>1383.3000000000002</v>
      </c>
      <c r="F272" s="158"/>
    </row>
    <row r="273" spans="4:6" ht="12.75" customHeight="1">
      <c r="D273" s="94"/>
      <c r="F273" s="158"/>
    </row>
    <row r="274" spans="1:6" ht="12.75" customHeight="1">
      <c r="A274" s="224"/>
      <c r="D274" s="94"/>
      <c r="F274" s="158"/>
    </row>
    <row r="275" spans="1:6" ht="12.75" customHeight="1">
      <c r="A275" s="159" t="s">
        <v>97</v>
      </c>
      <c r="B275" s="159"/>
      <c r="C275" s="164"/>
      <c r="D275" s="165">
        <f>D271-D272</f>
        <v>12449.7</v>
      </c>
      <c r="F275" s="158"/>
    </row>
    <row r="276" spans="4:6" ht="12.75" customHeight="1">
      <c r="D276" s="199"/>
      <c r="F276" s="158"/>
    </row>
    <row r="277" ht="12.75" customHeight="1">
      <c r="F277" s="158"/>
    </row>
    <row r="278" ht="12.75" customHeight="1">
      <c r="A278" s="210"/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4" sqref="E4"/>
    </sheetView>
  </sheetViews>
  <sheetFormatPr defaultColWidth="8.00390625" defaultRowHeight="12.75" customHeight="1"/>
  <cols>
    <col min="1" max="1" width="31.7109375" style="0" customWidth="1"/>
    <col min="2" max="2" width="16.7109375" style="0" customWidth="1"/>
    <col min="3" max="3" width="13.421875" style="0" customWidth="1"/>
    <col min="4" max="4" width="16.8515625" style="0" customWidth="1"/>
    <col min="5" max="5" width="54.8515625" style="0" customWidth="1"/>
  </cols>
  <sheetData>
    <row r="1" spans="1:5" ht="32.25" customHeight="1">
      <c r="A1" s="123" t="s">
        <v>153</v>
      </c>
      <c r="B1" s="9"/>
      <c r="C1" s="9"/>
      <c r="D1" s="9"/>
      <c r="E1" s="9"/>
    </row>
    <row r="2" spans="1:5" s="2" customFormat="1" ht="12.75">
      <c r="A2" s="34" t="s">
        <v>154</v>
      </c>
      <c r="B2" s="34" t="s">
        <v>155</v>
      </c>
      <c r="C2" s="34" t="s">
        <v>156</v>
      </c>
      <c r="D2" s="128" t="s">
        <v>97</v>
      </c>
      <c r="E2" s="34" t="s">
        <v>157</v>
      </c>
    </row>
    <row r="3" spans="1:5" ht="12.75">
      <c r="A3" s="10" t="s">
        <v>158</v>
      </c>
      <c r="B3" s="129">
        <v>0</v>
      </c>
      <c r="C3" s="10">
        <v>0</v>
      </c>
      <c r="D3" s="129">
        <f>B3*C3</f>
        <v>0</v>
      </c>
      <c r="E3" s="145" t="s">
        <v>159</v>
      </c>
    </row>
    <row r="4" spans="1:5" ht="12.75">
      <c r="A4" s="145" t="s">
        <v>314</v>
      </c>
      <c r="B4" s="129">
        <v>1.75</v>
      </c>
      <c r="C4" s="10">
        <v>250</v>
      </c>
      <c r="D4" s="129">
        <f>B4*C4+45</f>
        <v>482.5</v>
      </c>
      <c r="E4" s="189"/>
    </row>
    <row r="5" spans="1:5" ht="12.75">
      <c r="A5" s="145" t="s">
        <v>372</v>
      </c>
      <c r="B5" s="129"/>
      <c r="C5" s="10"/>
      <c r="D5" s="129">
        <v>68.25</v>
      </c>
      <c r="E5" s="189"/>
    </row>
    <row r="6" spans="1:5" ht="12.75">
      <c r="A6" s="10" t="s">
        <v>161</v>
      </c>
      <c r="B6" s="129">
        <v>14.99</v>
      </c>
      <c r="C6" s="10">
        <v>1</v>
      </c>
      <c r="D6" s="129">
        <f>B6*C6</f>
        <v>14.99</v>
      </c>
      <c r="E6" s="145"/>
    </row>
    <row r="7" spans="1:5" ht="12.75">
      <c r="A7" s="10" t="s">
        <v>162</v>
      </c>
      <c r="B7" s="129">
        <v>12.09</v>
      </c>
      <c r="C7" s="10">
        <v>1</v>
      </c>
      <c r="D7" s="129">
        <f>B7*C7</f>
        <v>12.09</v>
      </c>
      <c r="E7" s="145"/>
    </row>
    <row r="8" spans="1:5" ht="12.75">
      <c r="A8" s="145" t="s">
        <v>163</v>
      </c>
      <c r="B8" s="129">
        <v>3.56</v>
      </c>
      <c r="C8" s="10">
        <v>250</v>
      </c>
      <c r="D8" s="129">
        <f>B8*C8</f>
        <v>890</v>
      </c>
      <c r="E8" s="145"/>
    </row>
    <row r="9" spans="1:4" ht="12.75" customHeight="1">
      <c r="A9" s="145" t="s">
        <v>167</v>
      </c>
      <c r="B9" s="129">
        <v>43.5</v>
      </c>
      <c r="C9" s="10">
        <v>6</v>
      </c>
      <c r="D9" s="129">
        <f>B9*C9</f>
        <v>261</v>
      </c>
    </row>
    <row r="10" spans="1:5" ht="12.75">
      <c r="A10" t="s">
        <v>168</v>
      </c>
      <c r="B10" s="10">
        <v>2.86</v>
      </c>
      <c r="C10" s="10">
        <v>250</v>
      </c>
      <c r="D10" s="129">
        <f>B10*C10</f>
        <v>715</v>
      </c>
      <c r="E10" s="145"/>
    </row>
    <row r="11" spans="1:5" ht="12.75">
      <c r="A11" s="2"/>
      <c r="B11" s="2"/>
      <c r="C11" s="2"/>
      <c r="D11" s="129">
        <f>SUM(D3:D10)</f>
        <v>2443.83</v>
      </c>
      <c r="E11" s="145"/>
    </row>
    <row r="12" ht="12.75">
      <c r="E12" s="10"/>
    </row>
    <row r="13" ht="12.75">
      <c r="E13" s="2"/>
    </row>
    <row r="14" spans="1:5" ht="12.75">
      <c r="A14" s="130" t="s">
        <v>308</v>
      </c>
      <c r="B14" s="2"/>
      <c r="C14" s="2"/>
      <c r="D14" s="2"/>
      <c r="E14" s="2"/>
    </row>
    <row r="15" spans="1:5" ht="12.75">
      <c r="A15" s="10" t="s">
        <v>164</v>
      </c>
      <c r="B15" s="129">
        <v>5.35</v>
      </c>
      <c r="C15" s="10">
        <v>37</v>
      </c>
      <c r="D15" s="129">
        <f>B15*C15</f>
        <v>197.95</v>
      </c>
      <c r="E15" s="145"/>
    </row>
    <row r="16" spans="1:5" ht="12.75">
      <c r="A16" s="145" t="s">
        <v>166</v>
      </c>
      <c r="B16" s="129">
        <v>25</v>
      </c>
      <c r="C16" s="10">
        <v>1</v>
      </c>
      <c r="D16" s="129">
        <v>100</v>
      </c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</sheetData>
  <sheetProtection/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1">
      <selection activeCell="C29" sqref="C29"/>
    </sheetView>
  </sheetViews>
  <sheetFormatPr defaultColWidth="9.140625" defaultRowHeight="12.75"/>
  <cols>
    <col min="1" max="1" width="34.421875" style="249" customWidth="1"/>
  </cols>
  <sheetData>
    <row r="1" ht="18">
      <c r="A1" s="239"/>
    </row>
    <row r="2" ht="15">
      <c r="A2" s="248" t="s">
        <v>310</v>
      </c>
    </row>
    <row r="3" ht="15">
      <c r="A3" s="241"/>
    </row>
    <row r="4" ht="14.25">
      <c r="A4" s="242" t="s">
        <v>5</v>
      </c>
    </row>
    <row r="5" ht="14.25">
      <c r="A5" s="240" t="s">
        <v>6</v>
      </c>
    </row>
    <row r="6" ht="14.25">
      <c r="A6" s="242" t="s">
        <v>7</v>
      </c>
    </row>
    <row r="7" ht="14.25">
      <c r="A7" s="240" t="s">
        <v>8</v>
      </c>
    </row>
    <row r="8" ht="12.75">
      <c r="A8" s="247" t="s">
        <v>12</v>
      </c>
    </row>
    <row r="10" ht="12.75">
      <c r="A10" s="244" t="s">
        <v>19</v>
      </c>
    </row>
    <row r="11" ht="14.25">
      <c r="A11" s="242" t="s">
        <v>20</v>
      </c>
    </row>
    <row r="12" ht="14.25">
      <c r="A12" s="242" t="s">
        <v>21</v>
      </c>
    </row>
    <row r="13" ht="14.25">
      <c r="A13" s="245" t="s">
        <v>22</v>
      </c>
    </row>
    <row r="14" ht="14.25">
      <c r="A14" s="245" t="s">
        <v>23</v>
      </c>
    </row>
    <row r="15" ht="14.25">
      <c r="A15" s="246" t="s">
        <v>24</v>
      </c>
    </row>
    <row r="16" ht="14.25">
      <c r="A16" s="245" t="s">
        <v>25</v>
      </c>
    </row>
    <row r="17" ht="14.25">
      <c r="A17" s="242" t="s">
        <v>26</v>
      </c>
    </row>
    <row r="18" ht="14.25">
      <c r="A18" s="242" t="s">
        <v>27</v>
      </c>
    </row>
    <row r="19" ht="14.25">
      <c r="A19" s="242" t="s">
        <v>28</v>
      </c>
    </row>
    <row r="20" ht="12.75">
      <c r="A20" s="247" t="s">
        <v>29</v>
      </c>
    </row>
    <row r="21" ht="12.75">
      <c r="A21" s="247" t="s">
        <v>185</v>
      </c>
    </row>
    <row r="22" ht="14.25">
      <c r="A22" s="242"/>
    </row>
    <row r="23" ht="15">
      <c r="A23" s="241" t="s">
        <v>31</v>
      </c>
    </row>
    <row r="24" ht="14.25">
      <c r="A24" s="242" t="s">
        <v>5</v>
      </c>
    </row>
    <row r="25" ht="14.25">
      <c r="A25" s="242" t="s">
        <v>7</v>
      </c>
    </row>
    <row r="26" ht="14.25">
      <c r="A26" s="242"/>
    </row>
    <row r="28" ht="15">
      <c r="A28" s="248" t="s">
        <v>311</v>
      </c>
    </row>
    <row r="29" ht="12.75">
      <c r="A29" s="247" t="s">
        <v>45</v>
      </c>
    </row>
    <row r="30" ht="12.75">
      <c r="A30" s="247" t="s">
        <v>307</v>
      </c>
    </row>
    <row r="31" ht="14.25">
      <c r="A31" s="240" t="s">
        <v>305</v>
      </c>
    </row>
    <row r="32" ht="12.75">
      <c r="A32" s="247" t="s">
        <v>51</v>
      </c>
    </row>
    <row r="33" ht="14.25">
      <c r="A33" s="240" t="s">
        <v>59</v>
      </c>
    </row>
    <row r="34" ht="14.25">
      <c r="A34" s="240" t="s">
        <v>60</v>
      </c>
    </row>
    <row r="36" ht="15">
      <c r="A36" s="243"/>
    </row>
    <row r="37" ht="15">
      <c r="A37" s="243"/>
    </row>
    <row r="38" ht="14.25">
      <c r="A38" s="242"/>
    </row>
    <row r="39" ht="15">
      <c r="A39" s="248"/>
    </row>
    <row r="40" ht="12.75">
      <c r="A40" s="250"/>
    </row>
    <row r="41" ht="12.75">
      <c r="A41" s="2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52.7109375" style="9" customWidth="1"/>
    <col min="2" max="2" width="22.421875" style="9" customWidth="1"/>
    <col min="3" max="3" width="15.7109375" style="9" customWidth="1"/>
    <col min="4" max="5" width="13.00390625" style="9" customWidth="1"/>
    <col min="6" max="16384" width="8.00390625" style="9" customWidth="1"/>
  </cols>
  <sheetData>
    <row r="1" ht="30" customHeight="1">
      <c r="A1" s="123" t="s">
        <v>209</v>
      </c>
    </row>
    <row r="2" spans="1:6" ht="14.25" customHeight="1">
      <c r="A2" s="11" t="s">
        <v>35</v>
      </c>
      <c r="B2" s="4"/>
      <c r="C2" s="5"/>
      <c r="D2" s="4"/>
      <c r="E2" s="8"/>
      <c r="F2" s="10"/>
    </row>
    <row r="3" spans="1:6" ht="14.25" customHeight="1">
      <c r="A3" s="14" t="s">
        <v>36</v>
      </c>
      <c r="B3" s="4"/>
      <c r="C3" s="22">
        <v>0</v>
      </c>
      <c r="D3" s="22">
        <v>0</v>
      </c>
      <c r="E3" s="8"/>
      <c r="F3" s="10"/>
    </row>
    <row r="4" spans="1:6" ht="14.25" customHeight="1">
      <c r="A4" s="14" t="s">
        <v>210</v>
      </c>
      <c r="B4" s="15">
        <v>0.23</v>
      </c>
      <c r="C4" s="22">
        <v>0</v>
      </c>
      <c r="D4" s="22">
        <f>D3*B4</f>
        <v>0</v>
      </c>
      <c r="E4" s="8">
        <v>1.325325</v>
      </c>
      <c r="F4" s="10"/>
    </row>
    <row r="5" spans="1:6" ht="15" customHeight="1">
      <c r="A5" s="5"/>
      <c r="B5" s="4"/>
      <c r="C5" s="5"/>
      <c r="D5" s="22">
        <f>SUM(D3:D4)</f>
        <v>0</v>
      </c>
      <c r="E5" s="8"/>
      <c r="F5" s="10"/>
    </row>
    <row r="6" spans="1:6" ht="14.25" customHeight="1">
      <c r="A6" s="183" t="s">
        <v>211</v>
      </c>
      <c r="B6" s="16"/>
      <c r="C6" s="5"/>
      <c r="D6" s="4"/>
      <c r="E6" s="8"/>
      <c r="F6" s="10"/>
    </row>
    <row r="7" spans="1:6" ht="14.25" customHeight="1">
      <c r="A7" s="182" t="s">
        <v>39</v>
      </c>
      <c r="B7" s="17"/>
      <c r="C7" s="22"/>
      <c r="D7" s="19"/>
      <c r="E7" s="8"/>
      <c r="F7" s="10"/>
    </row>
    <row r="8" spans="1:6" ht="14.25" customHeight="1">
      <c r="A8" s="126" t="s">
        <v>212</v>
      </c>
      <c r="B8" s="4"/>
      <c r="C8" s="22"/>
      <c r="E8" s="8"/>
      <c r="F8" s="10"/>
    </row>
    <row r="9" spans="1:6" ht="14.25" customHeight="1">
      <c r="A9" s="126"/>
      <c r="B9" s="4"/>
      <c r="C9" s="5"/>
      <c r="D9" s="22"/>
      <c r="E9" s="8"/>
      <c r="F9" s="10"/>
    </row>
    <row r="10" spans="1:6" ht="12.75">
      <c r="A10" s="11" t="s">
        <v>44</v>
      </c>
      <c r="B10" s="22"/>
      <c r="C10" s="23"/>
      <c r="E10" s="8"/>
      <c r="F10" s="10"/>
    </row>
    <row r="11" spans="1:6" ht="14.25">
      <c r="A11" s="24" t="s">
        <v>213</v>
      </c>
      <c r="B11" s="22"/>
      <c r="C11" s="4">
        <v>0</v>
      </c>
      <c r="D11" s="22"/>
      <c r="E11" s="8"/>
      <c r="F11" s="10"/>
    </row>
    <row r="12" spans="1:6" ht="14.25">
      <c r="A12" s="24" t="s">
        <v>163</v>
      </c>
      <c r="B12" s="22"/>
      <c r="C12" s="4">
        <v>1000</v>
      </c>
      <c r="D12" s="22"/>
      <c r="E12" s="8"/>
      <c r="F12" s="10"/>
    </row>
    <row r="13" spans="1:6" ht="14.25">
      <c r="A13" s="24" t="s">
        <v>160</v>
      </c>
      <c r="B13" s="22"/>
      <c r="C13" s="4">
        <v>0</v>
      </c>
      <c r="D13" s="22"/>
      <c r="E13" s="8"/>
      <c r="F13" s="10"/>
    </row>
    <row r="14" spans="1:6" ht="14.25">
      <c r="A14" s="24" t="s">
        <v>214</v>
      </c>
      <c r="B14" s="22"/>
      <c r="C14" s="4">
        <v>0</v>
      </c>
      <c r="D14" s="22"/>
      <c r="E14" s="8"/>
      <c r="F14" s="10"/>
    </row>
    <row r="15" spans="1:6" ht="14.25" customHeight="1">
      <c r="A15" s="24" t="s">
        <v>158</v>
      </c>
      <c r="B15" s="24"/>
      <c r="C15" s="4">
        <v>50</v>
      </c>
      <c r="D15" s="22"/>
      <c r="E15" s="8"/>
      <c r="F15" s="10"/>
    </row>
    <row r="16" spans="1:6" ht="14.25" customHeight="1">
      <c r="A16" s="24" t="s">
        <v>165</v>
      </c>
      <c r="B16" s="24"/>
      <c r="C16" s="4">
        <v>200</v>
      </c>
      <c r="D16" s="22"/>
      <c r="E16" s="8"/>
      <c r="F16" s="10"/>
    </row>
    <row r="17" spans="1:6" ht="14.25">
      <c r="A17" s="24" t="s">
        <v>215</v>
      </c>
      <c r="B17" s="22"/>
      <c r="C17" s="4">
        <v>0</v>
      </c>
      <c r="D17" s="22"/>
      <c r="E17" s="8"/>
      <c r="F17" s="10"/>
    </row>
    <row r="18" spans="1:6" ht="12.75">
      <c r="A18" s="24"/>
      <c r="B18" s="22"/>
      <c r="D18" s="21"/>
      <c r="E18" s="8"/>
      <c r="F18" s="10"/>
    </row>
    <row r="19" spans="1:6" ht="14.25">
      <c r="A19" s="24"/>
      <c r="B19" s="22"/>
      <c r="D19" s="4"/>
      <c r="E19" s="8"/>
      <c r="F19" s="10"/>
    </row>
    <row r="20" spans="1:6" ht="14.25" customHeight="1">
      <c r="A20" s="11" t="s">
        <v>216</v>
      </c>
      <c r="B20" s="4"/>
      <c r="C20" s="5"/>
      <c r="E20" s="8"/>
      <c r="F20" s="10"/>
    </row>
    <row r="21" spans="1:6" ht="14.25" customHeight="1">
      <c r="A21" s="26" t="s">
        <v>217</v>
      </c>
      <c r="B21" s="4"/>
      <c r="C21" s="5"/>
      <c r="D21" s="4"/>
      <c r="E21" s="8"/>
      <c r="F21" s="10"/>
    </row>
    <row r="22" spans="1:6" ht="14.25" customHeight="1">
      <c r="A22" s="5" t="s">
        <v>47</v>
      </c>
      <c r="B22" s="4"/>
      <c r="C22" s="5"/>
      <c r="D22" s="4"/>
      <c r="E22" s="8"/>
      <c r="F22" s="10"/>
    </row>
    <row r="23" spans="1:6" ht="14.25" customHeight="1">
      <c r="A23" s="5" t="s">
        <v>48</v>
      </c>
      <c r="B23" s="4"/>
      <c r="C23" s="5"/>
      <c r="D23" s="4"/>
      <c r="E23" s="8"/>
      <c r="F23" s="10"/>
    </row>
    <row r="24" spans="1:6" ht="14.25" customHeight="1">
      <c r="A24" s="5" t="s">
        <v>49</v>
      </c>
      <c r="B24" s="4"/>
      <c r="C24" s="5"/>
      <c r="D24" s="4"/>
      <c r="E24" s="8"/>
      <c r="F24" s="10"/>
    </row>
    <row r="25" spans="1:6" ht="14.25" customHeight="1">
      <c r="A25" s="5" t="s">
        <v>50</v>
      </c>
      <c r="B25" s="4"/>
      <c r="C25" s="5"/>
      <c r="D25" s="4"/>
      <c r="E25" s="8"/>
      <c r="F25" s="10"/>
    </row>
    <row r="26" spans="1:6" ht="15" customHeight="1">
      <c r="A26" s="5"/>
      <c r="B26" s="4"/>
      <c r="C26" s="12"/>
      <c r="D26" s="7"/>
      <c r="E26" s="8"/>
      <c r="F26" s="10"/>
    </row>
    <row r="27" spans="1:6" ht="15" customHeight="1">
      <c r="A27" s="5"/>
      <c r="B27" s="4"/>
      <c r="C27" s="12"/>
      <c r="D27" s="7"/>
      <c r="E27" s="8"/>
      <c r="F27" s="10"/>
    </row>
    <row r="28" spans="1:6" ht="14.25" customHeight="1">
      <c r="A28" s="11" t="s">
        <v>218</v>
      </c>
      <c r="B28" s="4"/>
      <c r="C28" s="5"/>
      <c r="D28" s="27"/>
      <c r="E28" s="8"/>
      <c r="F28" s="10"/>
    </row>
    <row r="29" spans="1:6" ht="14.25" customHeight="1">
      <c r="A29" s="14" t="s">
        <v>52</v>
      </c>
      <c r="B29" s="28"/>
      <c r="C29" s="29"/>
      <c r="D29" s="4"/>
      <c r="E29" s="8"/>
      <c r="F29" s="10"/>
    </row>
    <row r="30" spans="1:6" ht="14.25" customHeight="1">
      <c r="A30" s="14" t="s">
        <v>219</v>
      </c>
      <c r="B30" s="4"/>
      <c r="C30" s="5"/>
      <c r="D30" s="4"/>
      <c r="E30" s="8"/>
      <c r="F30" s="10"/>
    </row>
    <row r="31" spans="1:6" ht="14.25" customHeight="1">
      <c r="A31" s="14" t="s">
        <v>220</v>
      </c>
      <c r="B31" s="4"/>
      <c r="C31" s="5"/>
      <c r="D31" s="4"/>
      <c r="E31" s="8"/>
      <c r="F31" s="10"/>
    </row>
    <row r="32" spans="1:6" ht="14.25" customHeight="1">
      <c r="A32" s="145" t="s">
        <v>221</v>
      </c>
      <c r="B32" s="4"/>
      <c r="C32" s="5"/>
      <c r="D32" s="4"/>
      <c r="E32" s="8"/>
      <c r="F32" s="10"/>
    </row>
    <row r="33" spans="1:6" ht="14.25" customHeight="1">
      <c r="A33" s="169" t="s">
        <v>222</v>
      </c>
      <c r="B33" s="4"/>
      <c r="C33" s="5"/>
      <c r="D33" s="4"/>
      <c r="E33" s="8"/>
      <c r="F33" s="10"/>
    </row>
    <row r="34" spans="1:6" ht="14.25" customHeight="1">
      <c r="A34" s="14"/>
      <c r="B34" s="4"/>
      <c r="C34" s="5"/>
      <c r="D34" s="4"/>
      <c r="E34" s="8"/>
      <c r="F34" s="10"/>
    </row>
    <row r="35" spans="1:6" ht="15" customHeight="1">
      <c r="A35" s="18" t="s">
        <v>55</v>
      </c>
      <c r="B35" s="4"/>
      <c r="C35" s="5"/>
      <c r="D35" s="7"/>
      <c r="E35" s="8"/>
      <c r="F35" s="10"/>
    </row>
    <row r="36" spans="1:6" ht="14.25" customHeight="1">
      <c r="A36" s="169" t="s">
        <v>223</v>
      </c>
      <c r="B36" s="171"/>
      <c r="C36" s="5"/>
      <c r="D36" s="4"/>
      <c r="E36" s="8"/>
      <c r="F36" s="10"/>
    </row>
    <row r="37" spans="1:6" ht="14.25" customHeight="1">
      <c r="A37" s="14"/>
      <c r="B37" s="4"/>
      <c r="C37" s="5"/>
      <c r="D37" s="4"/>
      <c r="E37" s="8"/>
      <c r="F37" s="10"/>
    </row>
    <row r="38" spans="1:6" ht="15" customHeight="1">
      <c r="A38" s="18" t="s">
        <v>224</v>
      </c>
      <c r="B38" s="7"/>
      <c r="C38" s="6"/>
      <c r="D38" s="7"/>
      <c r="E38" s="8"/>
      <c r="F38" s="10"/>
    </row>
    <row r="39" spans="1:6" ht="15" customHeight="1">
      <c r="A39" s="5"/>
      <c r="B39" s="4"/>
      <c r="C39" s="5"/>
      <c r="D39" s="7"/>
      <c r="E39" s="8"/>
      <c r="F39" s="10"/>
    </row>
    <row r="40" spans="1:6" ht="15" customHeight="1">
      <c r="A40" s="6" t="s">
        <v>225</v>
      </c>
      <c r="B40" s="78">
        <v>0.029</v>
      </c>
      <c r="C40" s="6"/>
      <c r="D40" s="7"/>
      <c r="E40" s="8"/>
      <c r="F40" s="10"/>
    </row>
    <row r="41" spans="1:4" s="10" customFormat="1" ht="15" customHeight="1">
      <c r="A41" s="5" t="s">
        <v>226</v>
      </c>
      <c r="B41" s="78"/>
      <c r="C41" s="6"/>
      <c r="D41" s="79"/>
    </row>
    <row r="42" spans="1:5" s="10" customFormat="1" ht="15" customHeight="1">
      <c r="A42" s="5" t="s">
        <v>227</v>
      </c>
      <c r="B42" s="78"/>
      <c r="C42" s="6"/>
      <c r="D42" s="80"/>
      <c r="E42" s="8"/>
    </row>
    <row r="43" spans="1:5" s="10" customFormat="1" ht="15" customHeight="1">
      <c r="A43" s="6" t="s">
        <v>228</v>
      </c>
      <c r="B43" s="78"/>
      <c r="C43" s="6"/>
      <c r="D43" s="7"/>
      <c r="E43" s="8"/>
    </row>
    <row r="44" spans="1:5" s="10" customFormat="1" ht="15" customHeight="1">
      <c r="A44" s="6"/>
      <c r="B44" s="78"/>
      <c r="C44" s="6"/>
      <c r="D44" s="7"/>
      <c r="E44" s="8"/>
    </row>
    <row r="45" spans="1:5" s="10" customFormat="1" ht="15" customHeight="1">
      <c r="A45" s="6" t="s">
        <v>229</v>
      </c>
      <c r="B45" s="78">
        <v>0</v>
      </c>
      <c r="C45" s="6"/>
      <c r="D45" s="7"/>
      <c r="E45" s="8"/>
    </row>
    <row r="46" spans="1:6" ht="15" customHeight="1">
      <c r="A46" s="6" t="s">
        <v>60</v>
      </c>
      <c r="B46" s="30"/>
      <c r="C46" s="6"/>
      <c r="D46" s="7"/>
      <c r="E46" s="8"/>
      <c r="F46" s="10"/>
    </row>
    <row r="47" spans="1:6" ht="15" customHeight="1">
      <c r="A47" s="6"/>
      <c r="B47" s="30"/>
      <c r="C47" s="6"/>
      <c r="D47" s="7"/>
      <c r="E47" s="8"/>
      <c r="F47" s="10"/>
    </row>
    <row r="48" spans="1:6" ht="15" customHeight="1">
      <c r="A48" s="6" t="s">
        <v>61</v>
      </c>
      <c r="B48" s="30"/>
      <c r="C48" s="6"/>
      <c r="D48" s="7"/>
      <c r="E48" s="8"/>
      <c r="F48" s="10"/>
    </row>
    <row r="49" spans="1:6" ht="14.25" customHeight="1">
      <c r="A49" s="5"/>
      <c r="B49" s="4"/>
      <c r="C49" s="5"/>
      <c r="D49" s="4"/>
      <c r="E49" s="8"/>
      <c r="F49" s="10"/>
    </row>
    <row r="50" spans="1:6" ht="15" customHeight="1">
      <c r="A50" s="6"/>
      <c r="B50" s="4"/>
      <c r="C50" s="5"/>
      <c r="D50" s="7"/>
      <c r="E50" s="8"/>
      <c r="F50" s="10"/>
    </row>
  </sheetData>
  <sheetProtection/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H67" sqref="H67"/>
    </sheetView>
  </sheetViews>
  <sheetFormatPr defaultColWidth="8.00390625" defaultRowHeight="12.75"/>
  <cols>
    <col min="1" max="1" width="45.57421875" style="9" customWidth="1"/>
    <col min="2" max="2" width="10.140625" style="9" customWidth="1"/>
    <col min="3" max="3" width="14.421875" style="9" customWidth="1"/>
    <col min="4" max="4" width="10.8515625" style="9" customWidth="1"/>
    <col min="5" max="5" width="11.57421875" style="9" customWidth="1"/>
    <col min="6" max="6" width="18.57421875" style="9" customWidth="1"/>
    <col min="7" max="7" width="1.8515625" style="9" customWidth="1"/>
    <col min="8" max="8" width="18.7109375" style="9" customWidth="1"/>
    <col min="9" max="9" width="16.7109375" style="9" customWidth="1"/>
    <col min="10" max="10" width="9.140625" style="9" customWidth="1"/>
    <col min="11" max="11" width="8.7109375" style="9" customWidth="1"/>
    <col min="12" max="12" width="13.28125" style="9" customWidth="1"/>
    <col min="13" max="16384" width="8.00390625" style="9" customWidth="1"/>
  </cols>
  <sheetData>
    <row r="1" spans="1:11" ht="27" customHeight="1">
      <c r="A1" s="123" t="s">
        <v>1</v>
      </c>
      <c r="H1" s="302" t="s">
        <v>376</v>
      </c>
      <c r="I1" s="303"/>
      <c r="J1" s="303"/>
      <c r="K1" s="304"/>
    </row>
    <row r="2" spans="1:11" ht="45">
      <c r="A2" s="269" t="s">
        <v>4</v>
      </c>
      <c r="B2" s="287" t="s">
        <v>380</v>
      </c>
      <c r="C2" s="287" t="s">
        <v>377</v>
      </c>
      <c r="D2" s="287" t="s">
        <v>381</v>
      </c>
      <c r="E2" s="287" t="s">
        <v>97</v>
      </c>
      <c r="G2" s="270"/>
      <c r="H2" s="283" t="s">
        <v>97</v>
      </c>
      <c r="I2" s="284" t="s">
        <v>375</v>
      </c>
      <c r="J2" s="284" t="s">
        <v>374</v>
      </c>
      <c r="K2" s="285" t="s">
        <v>373</v>
      </c>
    </row>
    <row r="3" spans="1:11" ht="14.25" customHeight="1">
      <c r="A3" s="126" t="s">
        <v>169</v>
      </c>
      <c r="B3" s="171">
        <v>220</v>
      </c>
      <c r="C3" s="9">
        <v>18</v>
      </c>
      <c r="D3" s="126">
        <v>126</v>
      </c>
      <c r="E3" s="171">
        <f>B3*D3</f>
        <v>27720</v>
      </c>
      <c r="H3" s="277">
        <f>D7+C7</f>
        <v>208</v>
      </c>
      <c r="I3" s="275">
        <v>179</v>
      </c>
      <c r="J3" s="278">
        <v>5</v>
      </c>
      <c r="K3" s="276">
        <v>24</v>
      </c>
    </row>
    <row r="4" spans="1:11" s="145" customFormat="1" ht="14.25" customHeight="1" thickBot="1">
      <c r="A4" s="126" t="s">
        <v>170</v>
      </c>
      <c r="B4" s="171">
        <v>110</v>
      </c>
      <c r="C4" s="145">
        <v>1</v>
      </c>
      <c r="D4" s="126">
        <v>28</v>
      </c>
      <c r="E4" s="171">
        <f>B4*D4</f>
        <v>3080</v>
      </c>
      <c r="H4" s="279"/>
      <c r="I4" s="280" t="s">
        <v>379</v>
      </c>
      <c r="J4" s="281">
        <v>184</v>
      </c>
      <c r="K4" s="282">
        <v>203</v>
      </c>
    </row>
    <row r="5" spans="1:5" ht="14.25" customHeight="1">
      <c r="A5" s="126" t="s">
        <v>7</v>
      </c>
      <c r="B5" s="171">
        <v>250</v>
      </c>
      <c r="C5" s="9">
        <v>3</v>
      </c>
      <c r="D5" s="126">
        <v>32</v>
      </c>
      <c r="E5" s="171">
        <f>B5*D5</f>
        <v>8000</v>
      </c>
    </row>
    <row r="6" spans="1:12" s="145" customFormat="1" ht="14.25" customHeight="1">
      <c r="A6" s="126" t="s">
        <v>171</v>
      </c>
      <c r="B6" s="171">
        <v>125</v>
      </c>
      <c r="C6" s="171"/>
      <c r="D6" s="126">
        <v>0</v>
      </c>
      <c r="E6" s="171">
        <f>B6*D6</f>
        <v>0</v>
      </c>
      <c r="L6" s="9"/>
    </row>
    <row r="7" spans="1:6" ht="15" customHeight="1">
      <c r="A7" s="192" t="s">
        <v>11</v>
      </c>
      <c r="B7" s="171"/>
      <c r="C7" s="126">
        <f>SUM(C3:C6)</f>
        <v>22</v>
      </c>
      <c r="D7" s="126">
        <f>SUM(D3:D6)</f>
        <v>186</v>
      </c>
      <c r="E7" s="184">
        <f>SUM(E3:E6)</f>
        <v>38800</v>
      </c>
      <c r="F7" s="9">
        <f>SUM(F3:F6)</f>
        <v>0</v>
      </c>
    </row>
    <row r="8" spans="1:5" ht="15" customHeight="1">
      <c r="A8" s="192"/>
      <c r="B8" s="171"/>
      <c r="C8" s="171"/>
      <c r="D8" s="126"/>
      <c r="E8" s="184"/>
    </row>
    <row r="9" spans="1:10" ht="15" customHeight="1">
      <c r="A9" s="183" t="s">
        <v>12</v>
      </c>
      <c r="B9" s="171"/>
      <c r="C9" s="171"/>
      <c r="D9" s="126"/>
      <c r="E9" s="171"/>
      <c r="F9" s="145" t="s">
        <v>172</v>
      </c>
      <c r="I9" s="201"/>
      <c r="J9" s="145"/>
    </row>
    <row r="10" spans="1:10" ht="15" customHeight="1">
      <c r="A10" s="126" t="s">
        <v>173</v>
      </c>
      <c r="B10" s="171">
        <v>65</v>
      </c>
      <c r="C10" s="145">
        <v>8</v>
      </c>
      <c r="D10" s="126">
        <v>40</v>
      </c>
      <c r="E10" s="171">
        <f>SUM((B10*D10))</f>
        <v>2600</v>
      </c>
      <c r="F10" s="9">
        <f>D10+C10</f>
        <v>48</v>
      </c>
      <c r="G10" s="145"/>
      <c r="J10" s="145"/>
    </row>
    <row r="11" spans="1:10" ht="15" customHeight="1">
      <c r="A11" s="126" t="s">
        <v>174</v>
      </c>
      <c r="B11" s="171">
        <v>65</v>
      </c>
      <c r="C11" s="145">
        <v>3</v>
      </c>
      <c r="D11" s="126">
        <v>17</v>
      </c>
      <c r="E11" s="171">
        <f>SUM((B11*D11))</f>
        <v>1105</v>
      </c>
      <c r="F11" s="9">
        <f>D11+C11</f>
        <v>20</v>
      </c>
      <c r="G11" s="145"/>
      <c r="J11" s="145"/>
    </row>
    <row r="12" spans="1:10" ht="15" customHeight="1">
      <c r="A12" s="126" t="s">
        <v>175</v>
      </c>
      <c r="B12" s="171">
        <v>65</v>
      </c>
      <c r="C12" s="145">
        <v>5</v>
      </c>
      <c r="D12" s="126">
        <v>20</v>
      </c>
      <c r="E12" s="171">
        <f>SUM((B12*D12))</f>
        <v>1300</v>
      </c>
      <c r="F12" s="9">
        <f>D12+C12</f>
        <v>25</v>
      </c>
      <c r="G12" s="145"/>
      <c r="J12" s="145"/>
    </row>
    <row r="13" spans="1:10" ht="15" customHeight="1">
      <c r="A13" s="126" t="s">
        <v>27</v>
      </c>
      <c r="B13" s="171">
        <v>0</v>
      </c>
      <c r="C13" s="171"/>
      <c r="D13" s="126">
        <v>40</v>
      </c>
      <c r="E13" s="171"/>
      <c r="G13" s="145"/>
      <c r="J13" s="145"/>
    </row>
    <row r="14" spans="1:10" ht="15" customHeight="1">
      <c r="A14" s="126"/>
      <c r="B14" s="171"/>
      <c r="C14" s="289">
        <f>SUM(C10:C12)</f>
        <v>16</v>
      </c>
      <c r="D14" s="289">
        <f>SUM(D10:D12)</f>
        <v>77</v>
      </c>
      <c r="E14" s="184">
        <f>SUM(E10:E12)</f>
        <v>5005</v>
      </c>
      <c r="F14" s="9">
        <f>SUM(D10:D13)</f>
        <v>117</v>
      </c>
      <c r="J14" s="145"/>
    </row>
    <row r="15" spans="1:10" ht="14.25" customHeight="1">
      <c r="A15" s="126"/>
      <c r="B15" s="171"/>
      <c r="C15" s="286"/>
      <c r="D15" s="267" t="s">
        <v>361</v>
      </c>
      <c r="E15" s="268">
        <f>E7+E14</f>
        <v>43805</v>
      </c>
      <c r="H15" s="145"/>
      <c r="J15" s="145"/>
    </row>
    <row r="16" spans="1:10" ht="14.25" customHeight="1">
      <c r="A16" s="183" t="s">
        <v>19</v>
      </c>
      <c r="B16" s="171"/>
      <c r="C16" s="171"/>
      <c r="D16" s="126"/>
      <c r="E16" s="171"/>
      <c r="H16" s="145"/>
      <c r="J16" s="145"/>
    </row>
    <row r="17" spans="1:10" ht="14.25" customHeight="1">
      <c r="A17" s="126" t="s">
        <v>20</v>
      </c>
      <c r="B17" s="171">
        <v>4000</v>
      </c>
      <c r="C17" s="171"/>
      <c r="D17" s="126">
        <v>2</v>
      </c>
      <c r="E17" s="171">
        <f>SUM((B17*D17))</f>
        <v>8000</v>
      </c>
      <c r="F17" s="145" t="s">
        <v>176</v>
      </c>
      <c r="G17" s="145"/>
      <c r="H17" s="145" t="s">
        <v>177</v>
      </c>
      <c r="J17" s="145"/>
    </row>
    <row r="18" spans="1:10" ht="14.25" customHeight="1">
      <c r="A18" s="126" t="s">
        <v>21</v>
      </c>
      <c r="B18" s="171">
        <v>3000</v>
      </c>
      <c r="C18" s="171"/>
      <c r="D18" s="126">
        <v>0</v>
      </c>
      <c r="E18" s="171">
        <f>SUM((B18*D18))</f>
        <v>0</v>
      </c>
      <c r="H18" s="145"/>
      <c r="J18" s="145"/>
    </row>
    <row r="19" spans="1:10" ht="14.25" customHeight="1">
      <c r="A19" s="179" t="s">
        <v>22</v>
      </c>
      <c r="B19" s="171">
        <v>2000</v>
      </c>
      <c r="C19" s="171"/>
      <c r="D19" s="126">
        <v>1</v>
      </c>
      <c r="E19" s="171">
        <f>SUM((B19*D19))</f>
        <v>2000</v>
      </c>
      <c r="F19" s="145" t="s">
        <v>178</v>
      </c>
      <c r="G19" s="145"/>
      <c r="J19" s="145"/>
    </row>
    <row r="20" spans="1:10" ht="14.25" customHeight="1">
      <c r="A20" s="179" t="s">
        <v>23</v>
      </c>
      <c r="B20" s="171">
        <v>500</v>
      </c>
      <c r="C20" s="171"/>
      <c r="D20" s="126">
        <v>3</v>
      </c>
      <c r="E20" s="171">
        <f>SUM((B20*D20))</f>
        <v>1500</v>
      </c>
      <c r="F20" s="145" t="s">
        <v>179</v>
      </c>
      <c r="G20" s="145"/>
      <c r="H20" s="145" t="s">
        <v>180</v>
      </c>
      <c r="I20" s="9" t="s">
        <v>205</v>
      </c>
      <c r="J20" s="145"/>
    </row>
    <row r="21" spans="1:10" ht="15.75">
      <c r="A21" s="179" t="s">
        <v>39</v>
      </c>
      <c r="B21" s="171">
        <v>3500</v>
      </c>
      <c r="C21" s="171"/>
      <c r="D21" s="126">
        <v>1</v>
      </c>
      <c r="E21" s="171">
        <f>3500</f>
        <v>3500</v>
      </c>
      <c r="F21" s="145" t="s">
        <v>181</v>
      </c>
      <c r="G21" s="145"/>
      <c r="I21" s="229"/>
      <c r="J21" s="145"/>
    </row>
    <row r="22" spans="1:10" ht="14.25" customHeight="1">
      <c r="A22" s="179" t="s">
        <v>25</v>
      </c>
      <c r="B22" s="171">
        <v>800</v>
      </c>
      <c r="C22" s="171"/>
      <c r="D22" s="126">
        <v>1</v>
      </c>
      <c r="E22" s="171">
        <f aca="true" t="shared" si="0" ref="E22:E27">SUM((B22*D22))</f>
        <v>800</v>
      </c>
      <c r="F22" s="9" t="s">
        <v>182</v>
      </c>
      <c r="H22" s="145"/>
      <c r="J22" s="145"/>
    </row>
    <row r="23" spans="1:10" ht="14.25" customHeight="1">
      <c r="A23" s="126" t="s">
        <v>26</v>
      </c>
      <c r="B23" s="171">
        <v>1000</v>
      </c>
      <c r="C23" s="171"/>
      <c r="D23" s="126">
        <v>0</v>
      </c>
      <c r="E23" s="171">
        <f t="shared" si="0"/>
        <v>0</v>
      </c>
      <c r="H23" s="145"/>
      <c r="J23" s="145"/>
    </row>
    <row r="24" spans="1:10" ht="14.25" customHeight="1">
      <c r="A24" s="126" t="s">
        <v>27</v>
      </c>
      <c r="B24" s="171">
        <v>1500</v>
      </c>
      <c r="C24" s="171"/>
      <c r="D24" s="126">
        <v>1</v>
      </c>
      <c r="E24" s="171">
        <f t="shared" si="0"/>
        <v>1500</v>
      </c>
      <c r="F24" s="145" t="s">
        <v>176</v>
      </c>
      <c r="G24" s="145"/>
      <c r="H24" s="145"/>
      <c r="J24" s="145"/>
    </row>
    <row r="25" spans="1:10" ht="14.25" customHeight="1">
      <c r="A25" s="126" t="s">
        <v>28</v>
      </c>
      <c r="B25" s="171">
        <v>2000</v>
      </c>
      <c r="C25" s="171"/>
      <c r="D25" s="126">
        <v>0</v>
      </c>
      <c r="E25" s="171">
        <f t="shared" si="0"/>
        <v>0</v>
      </c>
      <c r="H25" s="145"/>
      <c r="J25" s="145"/>
    </row>
    <row r="26" spans="1:10" ht="14.25" customHeight="1">
      <c r="A26" s="126" t="s">
        <v>183</v>
      </c>
      <c r="B26" s="171">
        <v>500</v>
      </c>
      <c r="C26" s="171"/>
      <c r="D26" s="126">
        <v>1</v>
      </c>
      <c r="E26" s="171">
        <f t="shared" si="0"/>
        <v>500</v>
      </c>
      <c r="F26" s="9" t="s">
        <v>184</v>
      </c>
      <c r="H26" s="145"/>
      <c r="J26" s="145"/>
    </row>
    <row r="27" spans="1:10" ht="14.25" customHeight="1">
      <c r="A27" s="126" t="s">
        <v>185</v>
      </c>
      <c r="B27" s="171">
        <v>1600</v>
      </c>
      <c r="C27" s="171"/>
      <c r="D27" s="126">
        <v>1</v>
      </c>
      <c r="E27" s="171">
        <f t="shared" si="0"/>
        <v>1600</v>
      </c>
      <c r="F27" s="145" t="s">
        <v>186</v>
      </c>
      <c r="G27" s="145"/>
      <c r="J27" s="145"/>
    </row>
    <row r="28" spans="1:10" ht="14.25" customHeight="1">
      <c r="A28" s="126"/>
      <c r="B28" s="171"/>
      <c r="C28" s="171"/>
      <c r="D28" s="126"/>
      <c r="I28" s="194"/>
      <c r="J28" s="145"/>
    </row>
    <row r="29" spans="1:10" ht="14.25" customHeight="1">
      <c r="A29" s="126"/>
      <c r="B29" s="171"/>
      <c r="C29" s="171"/>
      <c r="D29" s="126"/>
      <c r="E29" s="184">
        <f>SUM(E17:E27)</f>
        <v>19400</v>
      </c>
      <c r="I29" s="194"/>
      <c r="J29" s="145"/>
    </row>
    <row r="30" spans="1:8" ht="15" customHeight="1">
      <c r="A30" s="183" t="s">
        <v>31</v>
      </c>
      <c r="B30" s="171"/>
      <c r="C30" s="171"/>
      <c r="D30" s="126"/>
      <c r="E30" s="184"/>
      <c r="F30" s="194"/>
      <c r="G30" s="194"/>
      <c r="H30" s="145"/>
    </row>
    <row r="31" spans="1:5" ht="12.75" customHeight="1">
      <c r="A31" s="126" t="s">
        <v>187</v>
      </c>
      <c r="B31" s="171">
        <v>750</v>
      </c>
      <c r="C31" s="171"/>
      <c r="D31" s="126">
        <v>1</v>
      </c>
      <c r="E31" s="271">
        <f aca="true" t="shared" si="1" ref="E31:E37">B31*D31</f>
        <v>750</v>
      </c>
    </row>
    <row r="32" spans="1:5" ht="12.75" customHeight="1">
      <c r="A32" s="126" t="s">
        <v>188</v>
      </c>
      <c r="B32" s="171">
        <v>750</v>
      </c>
      <c r="C32" s="171"/>
      <c r="D32" s="126">
        <v>1</v>
      </c>
      <c r="E32" s="271">
        <f t="shared" si="1"/>
        <v>750</v>
      </c>
    </row>
    <row r="33" spans="1:8" ht="12.75" customHeight="1">
      <c r="A33" s="219" t="s">
        <v>189</v>
      </c>
      <c r="B33" s="171">
        <v>220</v>
      </c>
      <c r="C33" s="171"/>
      <c r="D33" s="126">
        <v>1</v>
      </c>
      <c r="E33" s="271">
        <f t="shared" si="1"/>
        <v>220</v>
      </c>
      <c r="H33" s="220"/>
    </row>
    <row r="34" spans="1:8" ht="12.75" customHeight="1">
      <c r="A34" s="196" t="s">
        <v>190</v>
      </c>
      <c r="B34" s="171">
        <v>750</v>
      </c>
      <c r="C34" s="171"/>
      <c r="D34" s="126">
        <v>1</v>
      </c>
      <c r="E34" s="271">
        <f>B34*D34</f>
        <v>750</v>
      </c>
      <c r="H34" s="220"/>
    </row>
    <row r="35" spans="1:8" ht="12.75" customHeight="1">
      <c r="A35" s="196" t="s">
        <v>191</v>
      </c>
      <c r="B35" s="171">
        <v>750</v>
      </c>
      <c r="C35" s="171"/>
      <c r="D35" s="126">
        <v>1</v>
      </c>
      <c r="E35" s="271">
        <f t="shared" si="1"/>
        <v>750</v>
      </c>
      <c r="H35" s="220"/>
    </row>
    <row r="36" spans="1:8" ht="12.75" customHeight="1">
      <c r="A36" s="219" t="s">
        <v>189</v>
      </c>
      <c r="B36" s="171">
        <v>220</v>
      </c>
      <c r="C36" s="171"/>
      <c r="D36" s="126">
        <v>1</v>
      </c>
      <c r="E36" s="271">
        <f t="shared" si="1"/>
        <v>220</v>
      </c>
      <c r="H36" s="220"/>
    </row>
    <row r="37" spans="1:8" ht="12.75" customHeight="1">
      <c r="A37" s="196" t="s">
        <v>176</v>
      </c>
      <c r="B37" s="171">
        <v>0</v>
      </c>
      <c r="C37" s="171"/>
      <c r="D37" s="126">
        <v>1</v>
      </c>
      <c r="E37" s="126">
        <f t="shared" si="1"/>
        <v>0</v>
      </c>
      <c r="H37" s="220"/>
    </row>
    <row r="38" spans="1:8" ht="12.75" customHeight="1">
      <c r="A38" s="196" t="s">
        <v>192</v>
      </c>
      <c r="B38" s="171">
        <v>850</v>
      </c>
      <c r="C38" s="171"/>
      <c r="D38" s="126">
        <v>1</v>
      </c>
      <c r="E38" s="271">
        <f>B38*D38</f>
        <v>850</v>
      </c>
      <c r="H38" s="220"/>
    </row>
    <row r="39" spans="1:8" ht="12.75" customHeight="1">
      <c r="A39" s="219" t="s">
        <v>189</v>
      </c>
      <c r="B39" s="171">
        <v>220</v>
      </c>
      <c r="C39" s="171"/>
      <c r="D39" s="126">
        <v>1</v>
      </c>
      <c r="E39" s="271">
        <f>B39*D39</f>
        <v>220</v>
      </c>
      <c r="H39" s="220"/>
    </row>
    <row r="40" spans="1:8" ht="12.75" customHeight="1">
      <c r="A40" s="196" t="s">
        <v>206</v>
      </c>
      <c r="B40" s="171">
        <v>750</v>
      </c>
      <c r="C40" s="171"/>
      <c r="D40" s="126">
        <v>1</v>
      </c>
      <c r="E40" s="271">
        <f>B40*D40</f>
        <v>750</v>
      </c>
      <c r="H40" s="220"/>
    </row>
    <row r="41" spans="1:8" ht="12.75" customHeight="1">
      <c r="A41" s="196" t="s">
        <v>208</v>
      </c>
      <c r="B41" s="171">
        <v>850</v>
      </c>
      <c r="C41" s="171"/>
      <c r="D41" s="126">
        <v>1</v>
      </c>
      <c r="E41" s="271">
        <f>B41*D41</f>
        <v>850</v>
      </c>
      <c r="H41" s="220"/>
    </row>
    <row r="42" spans="1:8" ht="12.75" customHeight="1">
      <c r="A42" s="196" t="s">
        <v>207</v>
      </c>
      <c r="B42" s="171">
        <v>850</v>
      </c>
      <c r="C42" s="171"/>
      <c r="D42" s="126">
        <v>1</v>
      </c>
      <c r="E42" s="271">
        <f>B42*D42</f>
        <v>850</v>
      </c>
      <c r="H42" s="220"/>
    </row>
    <row r="43" spans="1:8" ht="12.75" customHeight="1">
      <c r="A43" s="196"/>
      <c r="B43" s="171"/>
      <c r="C43" s="171"/>
      <c r="D43" s="126"/>
      <c r="E43" s="271"/>
      <c r="H43" s="220"/>
    </row>
    <row r="44" spans="1:8" ht="12.75" customHeight="1">
      <c r="A44" s="196"/>
      <c r="B44" s="171"/>
      <c r="C44" s="171"/>
      <c r="D44" s="126" t="s">
        <v>97</v>
      </c>
      <c r="E44" s="198">
        <f>SUM(E31:E42)</f>
        <v>6960</v>
      </c>
      <c r="F44" s="193"/>
      <c r="G44" s="193"/>
      <c r="H44" s="220"/>
    </row>
    <row r="45" spans="1:8" ht="12.75" customHeight="1">
      <c r="A45" s="196"/>
      <c r="B45" s="171"/>
      <c r="C45" s="171"/>
      <c r="D45" s="126"/>
      <c r="E45" s="126"/>
      <c r="F45" s="193"/>
      <c r="G45" s="193"/>
      <c r="H45" s="220"/>
    </row>
    <row r="46" spans="1:8" ht="12.75" customHeight="1">
      <c r="A46" s="196"/>
      <c r="B46" s="171"/>
      <c r="C46" s="171"/>
      <c r="D46" s="126"/>
      <c r="E46" s="126"/>
      <c r="F46" s="193"/>
      <c r="G46" s="193"/>
      <c r="H46" s="220"/>
    </row>
    <row r="47" spans="1:8" ht="12.75" customHeight="1">
      <c r="A47" s="196"/>
      <c r="B47" s="171"/>
      <c r="C47" s="171"/>
      <c r="D47" s="126"/>
      <c r="E47" s="126"/>
      <c r="F47" s="193"/>
      <c r="G47" s="193"/>
      <c r="H47" s="220"/>
    </row>
    <row r="48" spans="1:8" ht="12.75" customHeight="1">
      <c r="A48" s="196"/>
      <c r="B48" s="171"/>
      <c r="C48" s="171"/>
      <c r="D48" s="126"/>
      <c r="E48" s="126"/>
      <c r="H48" s="220"/>
    </row>
    <row r="49" spans="1:8" ht="12.75" customHeight="1">
      <c r="A49" s="272"/>
      <c r="B49" s="171"/>
      <c r="C49" s="171"/>
      <c r="D49" s="126"/>
      <c r="E49" s="184">
        <f>SUM(E7,E29,E14,E44)</f>
        <v>70165</v>
      </c>
      <c r="H49" s="220"/>
    </row>
    <row r="50" ht="12.75" customHeight="1">
      <c r="H50" s="220"/>
    </row>
    <row r="51" ht="12.75" customHeight="1">
      <c r="E51" s="193" t="s">
        <v>193</v>
      </c>
    </row>
    <row r="52" spans="1:5" ht="12.75" customHeight="1">
      <c r="A52" s="145" t="s">
        <v>194</v>
      </c>
      <c r="E52" s="201">
        <f>'2016 Budget'!D16</f>
        <v>41755</v>
      </c>
    </row>
    <row r="53" spans="1:8" ht="12.75" customHeight="1">
      <c r="A53" s="9" t="s">
        <v>195</v>
      </c>
      <c r="E53" s="201">
        <f>E49</f>
        <v>70165</v>
      </c>
      <c r="F53" s="127"/>
      <c r="G53" s="127"/>
      <c r="H53" s="220"/>
    </row>
    <row r="54" spans="1:9" ht="12.75" customHeight="1">
      <c r="A54" s="9" t="s">
        <v>299</v>
      </c>
      <c r="E54" s="258">
        <f>E53-E52</f>
        <v>28410</v>
      </c>
      <c r="F54" s="201"/>
      <c r="G54" s="201"/>
      <c r="H54" s="221"/>
      <c r="I54" s="201"/>
    </row>
    <row r="55" spans="5:9" ht="12.75" customHeight="1">
      <c r="E55" s="201"/>
      <c r="F55" s="201"/>
      <c r="G55" s="201"/>
      <c r="H55" s="221"/>
      <c r="I55" s="201"/>
    </row>
    <row r="56" spans="1:9" ht="12.75" customHeight="1">
      <c r="A56" s="9" t="s">
        <v>313</v>
      </c>
      <c r="E56" s="274">
        <f>'2016 Budget'!D80</f>
        <v>69058.02864500001</v>
      </c>
      <c r="H56" s="220"/>
      <c r="I56" s="233"/>
    </row>
    <row r="57" spans="1:9" ht="12.75" customHeight="1">
      <c r="A57" s="256" t="s">
        <v>315</v>
      </c>
      <c r="B57" s="256"/>
      <c r="C57" s="256"/>
      <c r="D57" s="256"/>
      <c r="E57" s="256">
        <f>E53-E56</f>
        <v>1106.971354999987</v>
      </c>
      <c r="H57" s="220"/>
      <c r="I57" s="233"/>
    </row>
    <row r="58" spans="8:9" ht="12.75" customHeight="1">
      <c r="H58" s="255"/>
      <c r="I58" s="233"/>
    </row>
    <row r="59" spans="1:9" ht="12.75" customHeight="1">
      <c r="A59" s="257"/>
      <c r="E59" s="201"/>
      <c r="F59" s="127"/>
      <c r="G59" s="127"/>
      <c r="H59" s="220"/>
      <c r="I59" s="233"/>
    </row>
    <row r="60" spans="6:9" ht="12.75" customHeight="1">
      <c r="F60" s="127"/>
      <c r="G60" s="127"/>
      <c r="H60" s="220"/>
      <c r="I60" s="233"/>
    </row>
    <row r="61" spans="1:9" ht="12.75" customHeight="1">
      <c r="A61" s="9" t="s">
        <v>309</v>
      </c>
      <c r="F61" s="127"/>
      <c r="G61" s="127"/>
      <c r="H61" s="220"/>
      <c r="I61" s="233"/>
    </row>
    <row r="62" spans="1:8" ht="12.75" customHeight="1">
      <c r="A62" s="9" t="s">
        <v>196</v>
      </c>
      <c r="E62" s="220">
        <f>'2016 Budget'!D16</f>
        <v>41755</v>
      </c>
      <c r="F62" s="127"/>
      <c r="G62" s="127"/>
      <c r="H62" s="220"/>
    </row>
    <row r="63" spans="1:8" ht="12.75" customHeight="1">
      <c r="A63" s="9" t="s">
        <v>197</v>
      </c>
      <c r="E63" s="220">
        <f>E7+E14</f>
        <v>43805</v>
      </c>
      <c r="F63" s="238"/>
      <c r="G63" s="238"/>
      <c r="H63" s="220"/>
    </row>
    <row r="64" spans="1:8" ht="12.75" customHeight="1">
      <c r="A64" s="145" t="s">
        <v>198</v>
      </c>
      <c r="E64" s="256">
        <f>E63-E62</f>
        <v>2050</v>
      </c>
      <c r="F64" s="127" t="s">
        <v>316</v>
      </c>
      <c r="G64" s="127"/>
      <c r="H64" s="220"/>
    </row>
    <row r="65" spans="6:8" ht="12.75" customHeight="1">
      <c r="F65" s="127"/>
      <c r="G65" s="127"/>
      <c r="H65" s="222"/>
    </row>
    <row r="66" spans="1:8" ht="12.75" customHeight="1">
      <c r="A66" s="145" t="s">
        <v>199</v>
      </c>
      <c r="E66" s="220">
        <f>'2016 Budget'!D30</f>
        <v>21700</v>
      </c>
      <c r="F66" s="127"/>
      <c r="G66" s="127"/>
      <c r="H66" s="220"/>
    </row>
    <row r="67" spans="1:8" ht="12.75" customHeight="1">
      <c r="A67" s="9" t="s">
        <v>200</v>
      </c>
      <c r="E67" s="220">
        <f>E29</f>
        <v>19400</v>
      </c>
      <c r="F67" s="127"/>
      <c r="G67" s="127"/>
      <c r="H67" s="223"/>
    </row>
    <row r="68" spans="1:8" ht="12.75" customHeight="1">
      <c r="A68" s="145" t="s">
        <v>201</v>
      </c>
      <c r="E68" s="254">
        <f>E66-E67</f>
        <v>2300</v>
      </c>
      <c r="F68" s="127" t="s">
        <v>317</v>
      </c>
      <c r="G68" s="127"/>
      <c r="H68" s="223"/>
    </row>
    <row r="69" spans="5:8" ht="12.75" customHeight="1">
      <c r="E69" s="236"/>
      <c r="F69" s="237"/>
      <c r="G69" s="237"/>
      <c r="H69" s="223"/>
    </row>
    <row r="70" spans="6:8" ht="12.75" customHeight="1">
      <c r="F70" s="127"/>
      <c r="G70" s="127"/>
      <c r="H70" s="223"/>
    </row>
    <row r="71" spans="1:9" ht="12.75" customHeight="1">
      <c r="A71" s="145" t="s">
        <v>202</v>
      </c>
      <c r="E71" s="220">
        <f>'2016 Budget'!D35</f>
        <v>6200</v>
      </c>
      <c r="F71" s="127"/>
      <c r="G71" s="127"/>
      <c r="H71" s="223"/>
      <c r="I71" s="234"/>
    </row>
    <row r="72" spans="1:8" ht="12.75" customHeight="1">
      <c r="A72" s="9" t="s">
        <v>203</v>
      </c>
      <c r="E72" s="220">
        <f>E44</f>
        <v>6960</v>
      </c>
      <c r="F72" s="127"/>
      <c r="G72" s="127"/>
      <c r="H72" s="223"/>
    </row>
    <row r="73" spans="1:9" ht="12.75" customHeight="1">
      <c r="A73" s="145" t="s">
        <v>204</v>
      </c>
      <c r="E73" s="256">
        <f>E72-E71</f>
        <v>760</v>
      </c>
      <c r="F73" s="127" t="s">
        <v>316</v>
      </c>
      <c r="G73" s="127"/>
      <c r="H73" s="223"/>
      <c r="I73" s="163"/>
    </row>
    <row r="74" ht="12.75" customHeight="1">
      <c r="H74" s="223"/>
    </row>
    <row r="75" ht="12.75" customHeight="1"/>
    <row r="76" spans="6:8" ht="12.75" customHeight="1">
      <c r="F76" s="201"/>
      <c r="G76" s="201"/>
      <c r="H76" s="232"/>
    </row>
    <row r="77" ht="12.75" customHeight="1">
      <c r="D77" s="211"/>
    </row>
    <row r="78" spans="2:3" ht="12.75" customHeight="1">
      <c r="B78" s="211"/>
      <c r="C78" s="211"/>
    </row>
    <row r="79" spans="2:3" ht="12.75" customHeight="1">
      <c r="B79" s="211"/>
      <c r="C79" s="211"/>
    </row>
    <row r="80" spans="2:3" ht="12.75" customHeight="1">
      <c r="B80" s="211"/>
      <c r="C80" s="211"/>
    </row>
    <row r="81" spans="2:3" ht="12.75" customHeight="1">
      <c r="B81" s="211"/>
      <c r="C81" s="211"/>
    </row>
    <row r="82" spans="2:3" ht="12.75" customHeight="1">
      <c r="B82" s="211"/>
      <c r="C82" s="211"/>
    </row>
    <row r="83" spans="2:3" ht="12.75" customHeight="1">
      <c r="B83" s="211"/>
      <c r="C83" s="211"/>
    </row>
    <row r="84" spans="2:3" ht="12.75" customHeight="1">
      <c r="B84" s="211"/>
      <c r="C84" s="211"/>
    </row>
    <row r="85" spans="2:3" ht="12.75" customHeight="1">
      <c r="B85" s="211"/>
      <c r="C85" s="211"/>
    </row>
    <row r="86" spans="2:3" ht="12.75" customHeight="1">
      <c r="B86" s="211"/>
      <c r="C86" s="211"/>
    </row>
    <row r="87" spans="2:3" ht="12.75" customHeight="1">
      <c r="B87" s="211"/>
      <c r="C87" s="211"/>
    </row>
    <row r="88" ht="12.75" customHeight="1"/>
    <row r="89" ht="12.75" customHeight="1">
      <c r="D89" s="211"/>
    </row>
  </sheetData>
  <sheetProtection/>
  <mergeCells count="1">
    <mergeCell ref="H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Prokrym, Tatiana</dc:creator>
  <cp:keywords/>
  <dc:description/>
  <cp:lastModifiedBy>State of NC</cp:lastModifiedBy>
  <cp:lastPrinted>2015-05-06T20:54:25Z</cp:lastPrinted>
  <dcterms:created xsi:type="dcterms:W3CDTF">2015-03-12T18:31:08Z</dcterms:created>
  <dcterms:modified xsi:type="dcterms:W3CDTF">2016-03-09T14:53:30Z</dcterms:modified>
  <cp:category/>
  <cp:version/>
  <cp:contentType/>
  <cp:contentStatus/>
</cp:coreProperties>
</file>