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4580" windowHeight="10710" tabRatio="888" activeTab="0"/>
  </bookViews>
  <sheets>
    <sheet name="2016 Actual Numbers" sheetId="1" r:id="rId1"/>
    <sheet name="Est. AV Costs" sheetId="2" r:id="rId2"/>
    <sheet name="Suggested Food Menu" sheetId="3" r:id="rId3"/>
    <sheet name="Supplies" sheetId="4" r:id="rId4"/>
    <sheet name="Original Food Estimate" sheetId="5" r:id="rId5"/>
    <sheet name="Original Budget" sheetId="6" r:id="rId6"/>
    <sheet name="2016 Actual Payable" sheetId="7" r:id="rId7"/>
    <sheet name="Conference Number Comparisons" sheetId="8" r:id="rId8"/>
    <sheet name="Timeline" sheetId="9" r:id="rId9"/>
  </sheets>
  <definedNames/>
  <calcPr fullCalcOnLoad="1"/>
</workbook>
</file>

<file path=xl/sharedStrings.xml><?xml version="1.0" encoding="utf-8"?>
<sst xmlns="http://schemas.openxmlformats.org/spreadsheetml/2006/main" count="769" uniqueCount="418">
  <si>
    <t>Projected Receivable for 2016</t>
  </si>
  <si>
    <t>Qty</t>
  </si>
  <si>
    <t>Registration</t>
  </si>
  <si>
    <t>Regular</t>
  </si>
  <si>
    <t>Total Registrations</t>
  </si>
  <si>
    <t>Pre-conference Sessions</t>
  </si>
  <si>
    <t>Sponsorships</t>
  </si>
  <si>
    <t>Platinum</t>
  </si>
  <si>
    <t>Gold</t>
  </si>
  <si>
    <t>Silver</t>
  </si>
  <si>
    <t>Bronze</t>
  </si>
  <si>
    <t>Afternoon snack break</t>
  </si>
  <si>
    <t>Breakfast</t>
  </si>
  <si>
    <t>Hackfest</t>
  </si>
  <si>
    <t>Keynote speaker</t>
  </si>
  <si>
    <t>Badges Holders</t>
  </si>
  <si>
    <t>Exhibitors</t>
  </si>
  <si>
    <t>Conference Space</t>
  </si>
  <si>
    <t>Rental Fee</t>
  </si>
  <si>
    <t>Reception</t>
  </si>
  <si>
    <t>Promotional</t>
  </si>
  <si>
    <t>Speaker Travel</t>
  </si>
  <si>
    <t>Speaker Meals and Incidentals</t>
  </si>
  <si>
    <t>Speaker honorarium</t>
  </si>
  <si>
    <t>Speaker hotel</t>
  </si>
  <si>
    <t>AV TOTAL</t>
  </si>
  <si>
    <t>TOTAL AV &amp; WIRELESS</t>
  </si>
  <si>
    <t>Software Conservancy</t>
  </si>
  <si>
    <t>Misc. fees</t>
  </si>
  <si>
    <t>Daily Schedule</t>
  </si>
  <si>
    <t>Monday</t>
  </si>
  <si>
    <t>Tuesday</t>
  </si>
  <si>
    <t>Wednesday</t>
  </si>
  <si>
    <t>Thursday</t>
  </si>
  <si>
    <t>Friday</t>
  </si>
  <si>
    <t>Saturday</t>
  </si>
  <si>
    <t>Totals</t>
  </si>
  <si>
    <t>Pre-conference and Hack-fest</t>
  </si>
  <si>
    <t>Full Day Conference</t>
  </si>
  <si>
    <t>Half Day Conference</t>
  </si>
  <si>
    <t>Coffee/tea</t>
  </si>
  <si>
    <t>Continental Breakfast</t>
  </si>
  <si>
    <t>People</t>
  </si>
  <si>
    <t>Cost/person</t>
  </si>
  <si>
    <t>Coffee/tea/ danish/muffins</t>
  </si>
  <si>
    <t>Pre-conference light breakfast</t>
  </si>
  <si>
    <t>Subtotal</t>
  </si>
  <si>
    <t>Lunch</t>
  </si>
  <si>
    <t>On your own</t>
  </si>
  <si>
    <t>Afternoon Break</t>
  </si>
  <si>
    <t>Averaging cost for Coffee/tea ($2.5), soda/water(2.5)</t>
  </si>
  <si>
    <t>Standard pm break</t>
  </si>
  <si>
    <t>pre-conference (soft drinks/pretzels)</t>
  </si>
  <si>
    <t>Addl drinks</t>
  </si>
  <si>
    <t>No Reception</t>
  </si>
  <si>
    <t>GA PINES Bday Party</t>
  </si>
  <si>
    <t>Food Total (non-reception)</t>
  </si>
  <si>
    <t>3 cold/5 hot hors D'oeuvre pkg</t>
  </si>
  <si>
    <t>3 cold/4 hot hors D'oeuvre pkg</t>
  </si>
  <si>
    <t>hors D'oeuvre cost per person</t>
  </si>
  <si>
    <t>hors D'oeuvre enhancement</t>
  </si>
  <si>
    <t>Drink tickets cost per person</t>
  </si>
  <si>
    <t>Total</t>
  </si>
  <si>
    <t>Total:</t>
  </si>
  <si>
    <t>AV Costs 2016</t>
  </si>
  <si>
    <t>Based on wireless experience at previous EG conferences, and assuming that attendance stays at roughly the same level, 7 Mbps would be a reasonable level to ask for, and 4 Mbps would be a bare minimum.</t>
  </si>
  <si>
    <t>20-apr-2016 pre-conference WED</t>
  </si>
  <si>
    <t>All rooms:</t>
  </si>
  <si>
    <t>As far as calculating things go - I'd estimate about 2 devices per attendee, 100 Kbps per techie and 20-40 per non-techie, based on figures from here: http://www.nonblocking.io/2011/05/how-to-make-wifi-work-at-tech.html.</t>
  </si>
  <si>
    <t>Wireless Internet Access</t>
  </si>
  <si>
    <t>Item Description</t>
  </si>
  <si>
    <t>Rate</t>
  </si>
  <si>
    <t>Power Strips</t>
  </si>
  <si>
    <t>White Boards  3x4</t>
  </si>
  <si>
    <t>Equipment  Subtotal</t>
  </si>
  <si>
    <t>Governors I Subtotal:</t>
  </si>
  <si>
    <t xml:space="preserve">4000 Lumen Projector </t>
  </si>
  <si>
    <t>Skirted AV cart</t>
  </si>
  <si>
    <t>A/C Power Cable</t>
  </si>
  <si>
    <t>Power strip</t>
  </si>
  <si>
    <t>Pro-wired microphone</t>
  </si>
  <si>
    <t>Lavaliere Microphone</t>
  </si>
  <si>
    <t>Podium</t>
  </si>
  <si>
    <t>Laptop</t>
  </si>
  <si>
    <t>Sales/tax</t>
  </si>
  <si>
    <t>Willow Oak  subtotal</t>
  </si>
  <si>
    <t>Capital Room  subtotal</t>
  </si>
  <si>
    <t>DAY TOTAL:</t>
  </si>
  <si>
    <t>21-apr-2016 THURS</t>
  </si>
  <si>
    <t>OAK FOREST BALLROOM (general assembly / Breakout Room 1)</t>
  </si>
  <si>
    <t>9'x12' LCD Projector Screen Pkg:</t>
  </si>
  <si>
    <t>9'x12'' screen</t>
  </si>
  <si>
    <t>Podium Light</t>
  </si>
  <si>
    <t>Oak Forest Ballroom Subtotal:</t>
  </si>
  <si>
    <t>GOVERNORS I (Breakout Room 2)</t>
  </si>
  <si>
    <t>Governors 1  subtotal</t>
  </si>
  <si>
    <t>Capital room  subtotal</t>
  </si>
  <si>
    <t>DAY TOTAL</t>
  </si>
  <si>
    <t>22-apr-2016 FRIDAY</t>
  </si>
  <si>
    <t>GOVERNORS I (Breakout Room 1)</t>
  </si>
  <si>
    <t>23-apr-2016 SATURDAY</t>
  </si>
  <si>
    <t>Recordings (2.5 days)</t>
  </si>
  <si>
    <t>Basic Camcorder (Pro-Sumer) with Tripod, Power Supply</t>
  </si>
  <si>
    <t>Basic Podium Lighting Package</t>
  </si>
  <si>
    <t>Mini-DV Tape Media</t>
  </si>
  <si>
    <t>Camera Operator ($75/hr for 20 hours)</t>
  </si>
  <si>
    <t>Other misc. equipment</t>
  </si>
  <si>
    <t>Easels all rooms all days (6/day *4)</t>
  </si>
  <si>
    <t>Setup (Wed - Friday: 1 tech/12 hours/3 days at $55 per 4 hours)</t>
  </si>
  <si>
    <t>Total AV Estimate</t>
  </si>
  <si>
    <t>Supplies 2016</t>
  </si>
  <si>
    <t>Supply</t>
  </si>
  <si>
    <t>Per Piece Price</t>
  </si>
  <si>
    <t>Quantity</t>
  </si>
  <si>
    <t>Notes</t>
  </si>
  <si>
    <t>Lanyards</t>
  </si>
  <si>
    <t>EOB provided</t>
  </si>
  <si>
    <t>Badges/Holders</t>
  </si>
  <si>
    <t>Name Badge Inserts (300)</t>
  </si>
  <si>
    <t>Tickets (2000)</t>
  </si>
  <si>
    <t>Programs</t>
  </si>
  <si>
    <t>Speaker/planning committee gifts</t>
  </si>
  <si>
    <t>Giveaways</t>
  </si>
  <si>
    <t>Keynote speaker gift</t>
  </si>
  <si>
    <t>Posters</t>
  </si>
  <si>
    <t>Totebags</t>
  </si>
  <si>
    <t>Early Full</t>
  </si>
  <si>
    <t>Early One Day (Thurs. Fri.)</t>
  </si>
  <si>
    <t>Regular One Day (Thurs. Fri)</t>
  </si>
  <si>
    <t>total pre-conference</t>
  </si>
  <si>
    <t>Pre-conference session 1: Reports</t>
  </si>
  <si>
    <t>Pre-conference session 2 Mashcat</t>
  </si>
  <si>
    <t>Pre-conference session 3 SQL</t>
  </si>
  <si>
    <t>Equinox</t>
  </si>
  <si>
    <t>Emerald</t>
  </si>
  <si>
    <t>PaILS/ SPARKS</t>
  </si>
  <si>
    <t>BiblioCommons</t>
  </si>
  <si>
    <t>Midwest Tape</t>
  </si>
  <si>
    <t>Emerald Data</t>
  </si>
  <si>
    <t>Biblioteca</t>
  </si>
  <si>
    <t>Badge Holders</t>
  </si>
  <si>
    <t>Overdrive</t>
  </si>
  <si>
    <t>A/V recording</t>
  </si>
  <si>
    <t>BC Cooperative/Sitka</t>
  </si>
  <si>
    <t>Itiva</t>
  </si>
  <si>
    <t>MassLNC</t>
  </si>
  <si>
    <t>extra registration for 2nd person</t>
  </si>
  <si>
    <t>Brodart</t>
  </si>
  <si>
    <t>EBSCO</t>
  </si>
  <si>
    <t>Ingram</t>
  </si>
  <si>
    <t>Backstage</t>
  </si>
  <si>
    <t>Recorded Books</t>
  </si>
  <si>
    <t>STAT Courier</t>
  </si>
  <si>
    <t>Unique</t>
  </si>
  <si>
    <t>ACTUAL Payables 2016</t>
  </si>
  <si>
    <t>Setup Fee</t>
  </si>
  <si>
    <t>Food &amp; Bev &amp; Receiption</t>
  </si>
  <si>
    <t>All other</t>
  </si>
  <si>
    <t>Signs</t>
  </si>
  <si>
    <t>Badge Ribbons</t>
  </si>
  <si>
    <t>Logo Design</t>
  </si>
  <si>
    <t>Speaker</t>
  </si>
  <si>
    <t>Keynote</t>
  </si>
  <si>
    <t>A/V</t>
  </si>
  <si>
    <t>Wireless (7 Mbps)</t>
  </si>
  <si>
    <t>Recording</t>
  </si>
  <si>
    <t>full day</t>
  </si>
  <si>
    <t>half day</t>
  </si>
  <si>
    <t>Hotel Service Multiplier</t>
  </si>
  <si>
    <t>OVERALL EXPENSE TOTAL</t>
  </si>
  <si>
    <t>Credit card fees (2.9% +$.30)</t>
  </si>
  <si>
    <t>Total of Paypal &amp; Google CheckoutTransactions</t>
  </si>
  <si>
    <t>Number of Paypal &amp; Google Checkout Transactions</t>
  </si>
  <si>
    <t>Total Paypal Fees</t>
  </si>
  <si>
    <t>Eventbrite fees</t>
  </si>
  <si>
    <t>Evergreen 2014 - Timeline (Tasks highlighted in red are completed)</t>
  </si>
  <si>
    <t>Target Date</t>
  </si>
  <si>
    <t>Responsible Person</t>
  </si>
  <si>
    <t>Date Completed</t>
  </si>
  <si>
    <t>Division of labor discussed - webwork/registration, local arrangements, social activities, programming, sponsorships</t>
  </si>
  <si>
    <t>All</t>
  </si>
  <si>
    <t>Sponsor List Selected</t>
  </si>
  <si>
    <t>Pre-Planning Survey</t>
  </si>
  <si>
    <t>Programming</t>
  </si>
  <si>
    <t>Website Live</t>
  </si>
  <si>
    <t>Webwork/Reg.</t>
  </si>
  <si>
    <t>Facebook fan page, conference Twitter acct.</t>
  </si>
  <si>
    <t>Registration set up (EBrite)</t>
  </si>
  <si>
    <t>Keynote Speakers selected and notified</t>
  </si>
  <si>
    <t>Exhibitor packets sent to past and new exhibitors</t>
  </si>
  <si>
    <t>Sponsorship packets sent to possible sponsors</t>
  </si>
  <si>
    <t>Call for conference program proposals</t>
  </si>
  <si>
    <t>Program Designer contacted</t>
  </si>
  <si>
    <t>Amy</t>
  </si>
  <si>
    <t>Website updated with fun activities</t>
  </si>
  <si>
    <t>Social, Webwork</t>
  </si>
  <si>
    <t>Presentation proposals due</t>
  </si>
  <si>
    <t>Program proposals on wiki</t>
  </si>
  <si>
    <t>Program proposals feedback ends</t>
  </si>
  <si>
    <t>Program sessions selected and scheduled</t>
  </si>
  <si>
    <t>Tap moderators for hackfests</t>
  </si>
  <si>
    <t>Started</t>
  </si>
  <si>
    <t>Website updated with final program schedule</t>
  </si>
  <si>
    <t>Early bird registration closes</t>
  </si>
  <si>
    <t>All details concerning the conference due to venue.</t>
  </si>
  <si>
    <t>TBD</t>
  </si>
  <si>
    <t>Local Arrangements</t>
  </si>
  <si>
    <t>Deadline for speakers' PowerPoints</t>
  </si>
  <si>
    <t>Program delivered</t>
  </si>
  <si>
    <t>Registration closes - (though allowed registration online and onsite through end of conference)</t>
  </si>
  <si>
    <t>Final information sent to exhibitors</t>
  </si>
  <si>
    <t>Swag ordered</t>
  </si>
  <si>
    <t>Badges ordered</t>
  </si>
  <si>
    <t>Attendee list finalized and printed</t>
  </si>
  <si>
    <t>Badges printed and alphabetized</t>
  </si>
  <si>
    <t>Registration supplies delivered to the hotel</t>
  </si>
  <si>
    <t>Numbers to hotel</t>
  </si>
  <si>
    <t>All materials to venue by ????. Swag, handouts, reg. matls,</t>
  </si>
  <si>
    <t>On-site committee meeting</t>
  </si>
  <si>
    <t>Registration opens</t>
  </si>
  <si>
    <t>Exhibitor setup</t>
  </si>
  <si>
    <t>Conference starts</t>
  </si>
  <si>
    <t>Wrap-up Meeting</t>
  </si>
  <si>
    <t>• Review survey results</t>
  </si>
  <si>
    <t>mid-April 2014</t>
  </si>
  <si>
    <t>Conference Participant Numbers</t>
  </si>
  <si>
    <t>Budgeted</t>
  </si>
  <si>
    <t>Actual</t>
  </si>
  <si>
    <t>Room #s</t>
  </si>
  <si>
    <t>Attrition (80%)</t>
  </si>
  <si>
    <t>IN</t>
  </si>
  <si>
    <t>Sitka</t>
  </si>
  <si>
    <t>Boston</t>
  </si>
  <si>
    <t>Hood River</t>
  </si>
  <si>
    <t>$220 ticket - $11</t>
  </si>
  <si>
    <t>$250 ticket - $11.5</t>
  </si>
  <si>
    <t>$55 ticket - $3.75</t>
  </si>
  <si>
    <t>$70 ticket - $4.50</t>
  </si>
  <si>
    <t>$110 ticket - $6.50</t>
  </si>
  <si>
    <t>$125 ticket - $7.25</t>
  </si>
  <si>
    <t>Rooms:</t>
  </si>
  <si>
    <t>Date</t>
  </si>
  <si>
    <t>booked</t>
  </si>
  <si>
    <t>available</t>
  </si>
  <si>
    <t>Oak Forest BALLROOM (breakfast)</t>
  </si>
  <si>
    <t>Hannover BALLROOM (reception)</t>
  </si>
  <si>
    <t>Oak Forest (Breakout room 3)</t>
  </si>
  <si>
    <t>Band</t>
  </si>
  <si>
    <t>Estimated:</t>
  </si>
  <si>
    <t>Cake</t>
  </si>
  <si>
    <t>Estimated Payables</t>
  </si>
  <si>
    <t>Actual Receivables over Estimated Payables</t>
  </si>
  <si>
    <t xml:space="preserve">Catering Evergreen Conference  </t>
  </si>
  <si>
    <t>Sheraton Raleigh</t>
  </si>
  <si>
    <t>April 20-23, 2016</t>
  </si>
  <si>
    <t>Day</t>
  </si>
  <si>
    <t>Meal</t>
  </si>
  <si>
    <t>Time</t>
  </si>
  <si>
    <t>Location</t>
  </si>
  <si>
    <t>Attendees</t>
  </si>
  <si>
    <t>Catering choice</t>
  </si>
  <si>
    <t>Cost</t>
  </si>
  <si>
    <t xml:space="preserve">Wed 4/20 </t>
  </si>
  <si>
    <t>8:00-9:00am</t>
  </si>
  <si>
    <t>Oak Forest</t>
  </si>
  <si>
    <t>Continental</t>
  </si>
  <si>
    <t xml:space="preserve">Thurs 4/21 </t>
  </si>
  <si>
    <t>7:30-9:00am</t>
  </si>
  <si>
    <t>Capital Buffet</t>
  </si>
  <si>
    <t>3:15-4:15pm</t>
  </si>
  <si>
    <t>Mezzanine near vendors</t>
  </si>
  <si>
    <t>Achieve</t>
  </si>
  <si>
    <t>6:30-8:00pm</t>
  </si>
  <si>
    <t>Hannover</t>
  </si>
  <si>
    <t>3 cold/4 hot</t>
  </si>
  <si>
    <t>3 cold:</t>
  </si>
  <si>
    <t>Chicken salad sliders</t>
  </si>
  <si>
    <t>Antipasti display</t>
  </si>
  <si>
    <t>Fresh Fruit</t>
  </si>
  <si>
    <t>4 hot:</t>
  </si>
  <si>
    <t>Spinach Artichoke dip</t>
  </si>
  <si>
    <t>Potstickers</t>
  </si>
  <si>
    <t>Chicken satay</t>
  </si>
  <si>
    <t>Quiche</t>
  </si>
  <si>
    <t>Open Bar 2 hours</t>
  </si>
  <si>
    <t>Sweet treats asst</t>
  </si>
  <si>
    <t>including lemon bars</t>
  </si>
  <si>
    <t xml:space="preserve">brownies, </t>
  </si>
  <si>
    <t>chocolate strawberries, etc.</t>
  </si>
  <si>
    <t xml:space="preserve">Fri 4/22 </t>
  </si>
  <si>
    <t xml:space="preserve">Break </t>
  </si>
  <si>
    <t>4:15-4:45pm</t>
  </si>
  <si>
    <t>Midday Refresh</t>
  </si>
  <si>
    <t xml:space="preserve">Sat 4/23 </t>
  </si>
  <si>
    <t>TOTAL</t>
  </si>
  <si>
    <t>WILLOW OAK (MashCat)</t>
  </si>
  <si>
    <t xml:space="preserve">Sales/tax </t>
  </si>
  <si>
    <t>Governors - (Reports and then SQL for Humans)</t>
  </si>
  <si>
    <t>Hannover III (Breakout room 3)</t>
  </si>
  <si>
    <t>Hannover III (Breakout room 2)</t>
  </si>
  <si>
    <t>Ribbons</t>
  </si>
  <si>
    <t>Friday only</t>
  </si>
  <si>
    <t>thurs only</t>
  </si>
  <si>
    <t>full conference: early and reg</t>
  </si>
  <si>
    <t>Headcounts By Type and Day</t>
  </si>
  <si>
    <t>Free Registrations</t>
  </si>
  <si>
    <t>Totals By Day</t>
  </si>
  <si>
    <t>Price</t>
  </si>
  <si>
    <t>Paid Regs</t>
  </si>
  <si>
    <t>TOTAL Regs $</t>
  </si>
  <si>
    <t>Total Sponsorships/Exhibits</t>
  </si>
  <si>
    <t>Total Actual Receivables</t>
  </si>
  <si>
    <t>Actual Receivables for 2016</t>
  </si>
  <si>
    <t>Thurs 4/22</t>
  </si>
  <si>
    <t>Break</t>
  </si>
  <si>
    <t>10:30 - 11:30 am</t>
  </si>
  <si>
    <t>Wed</t>
  </si>
  <si>
    <t>mixer</t>
  </si>
  <si>
    <t>speaker</t>
  </si>
  <si>
    <t>1   8' Projector Screen Pkg:</t>
  </si>
  <si>
    <t>1   8' LCD Projector Screen Pkg:</t>
  </si>
  <si>
    <t>8 foot screen</t>
  </si>
  <si>
    <t>8' screen</t>
  </si>
  <si>
    <t>Mixer</t>
  </si>
  <si>
    <t>Banner</t>
  </si>
  <si>
    <t>Assorted muffins, assorted flavored bagels w/ cream cheese, assorted yogurts</t>
  </si>
  <si>
    <t>Selection of artisanal cheeses with crackers, crostinis &amp; jams, assorted finger sandwiches, homemade lemonade &amp; tropical iced tea </t>
  </si>
  <si>
    <t>Fresh scrambled eggs, roasted breakfast potatoes with peppers and onions, southern grits and</t>
  </si>
  <si>
    <t>6:30-8:30pm</t>
  </si>
  <si>
    <t>Fri 4/22</t>
  </si>
  <si>
    <t>Assorted granola bars, seasonal harvest whole fruit, Starbucks® coffee, decaf coffee &amp; Tazo® teas </t>
  </si>
  <si>
    <t>Fresh scrambled eggs, roasted breakfast potatoes with peppers and onions, southern grits and choice of crispy bacon or sausage links </t>
  </si>
  <si>
    <t>Coffee/ Tea by gallon</t>
  </si>
  <si>
    <t>Sage</t>
  </si>
  <si>
    <t>THURSDAY 4/21</t>
  </si>
  <si>
    <t>cookies/fruit</t>
  </si>
  <si>
    <t>fruit/cookie</t>
  </si>
  <si>
    <t>Hannover room  subtotal</t>
  </si>
  <si>
    <t>bartenders</t>
  </si>
  <si>
    <t>lavaliere</t>
  </si>
  <si>
    <t>Friday April 22</t>
  </si>
  <si>
    <t>Saturday, APRIL 23</t>
  </si>
  <si>
    <t>Breakdown Technicians</t>
  </si>
  <si>
    <t>Wed./thurs/Friday/Sat</t>
  </si>
  <si>
    <t>Subtotal for all rooms</t>
  </si>
  <si>
    <t>Food Costs Per Day w/tax</t>
  </si>
  <si>
    <t>TOTALS</t>
  </si>
  <si>
    <t>Verification Check:</t>
  </si>
  <si>
    <t>Food Costs w/tax</t>
  </si>
  <si>
    <t>Food</t>
  </si>
  <si>
    <t>Misc.</t>
  </si>
  <si>
    <t>Total Actual Payables</t>
  </si>
  <si>
    <t>Eventbrite Fees</t>
  </si>
  <si>
    <t>Conservancy Cut</t>
  </si>
  <si>
    <t>Supplies</t>
  </si>
  <si>
    <t xml:space="preserve">13 dz cookies @ $ 28 </t>
  </si>
  <si>
    <t>includes additional $750 for incidentals per  Grace</t>
  </si>
  <si>
    <t>Actual Budget Numbers</t>
  </si>
  <si>
    <t>without the extra $750 in misc.</t>
  </si>
  <si>
    <t>fruit by the item</t>
  </si>
  <si>
    <t>catering</t>
  </si>
  <si>
    <t>Non-refundable registration</t>
  </si>
  <si>
    <t xml:space="preserve">(Dupree, Nika) - </t>
  </si>
  <si>
    <t>Eventbrite does not include Dupree  registration</t>
  </si>
  <si>
    <t>mult. 1.23</t>
  </si>
  <si>
    <t>Sheraton Numbers</t>
  </si>
  <si>
    <t>total</t>
  </si>
  <si>
    <t>AV, easels, technicians -  tax of 6.75%</t>
  </si>
  <si>
    <t>AV, easels, technicians - witht tax of 6.75%</t>
  </si>
  <si>
    <t>AV, easels, technicians - with tax of 6.75%</t>
  </si>
  <si>
    <t>AV, easels, technicians - tax of 6.75%</t>
  </si>
  <si>
    <t>with multiplier</t>
  </si>
  <si>
    <t>power strips and extra a/v for DIGFest:</t>
  </si>
  <si>
    <t>Hannover III (Hackfest)</t>
  </si>
  <si>
    <t>Capital Room (Digfiest)</t>
  </si>
  <si>
    <t>DaySubtotals</t>
  </si>
  <si>
    <t>extra power strips and extension cordseach room add 10)</t>
  </si>
  <si>
    <t>Budget Summary</t>
  </si>
  <si>
    <t>Unit</t>
  </si>
  <si>
    <t>Early</t>
  </si>
  <si>
    <t>Early Full Day (Thurs. Fri)</t>
  </si>
  <si>
    <t>Regular Full Day (Thurs. Fri)</t>
  </si>
  <si>
    <t>Complimentary Registrations</t>
  </si>
  <si>
    <t>Pre-conference session 1</t>
  </si>
  <si>
    <t>Pre-conference session 2</t>
  </si>
  <si>
    <t>Pre-conference session 3</t>
  </si>
  <si>
    <t xml:space="preserve">Reception </t>
  </si>
  <si>
    <t>A/V recording (half day)</t>
  </si>
  <si>
    <t>Total Sponsor/Exh</t>
  </si>
  <si>
    <t>TOTAL PROJECTED RECEIVABLES</t>
  </si>
  <si>
    <t>Projected Payables for 2016</t>
  </si>
  <si>
    <t>A</t>
  </si>
  <si>
    <t>Breakfasts and breaks</t>
  </si>
  <si>
    <t>Food Total</t>
  </si>
  <si>
    <t>Service Multiplier</t>
  </si>
  <si>
    <t>Food&amp;Service</t>
  </si>
  <si>
    <t>Supplies/ Incidentals</t>
  </si>
  <si>
    <t>Keynote Speaker</t>
  </si>
  <si>
    <t>A/V and Equipment</t>
  </si>
  <si>
    <t>Std Wireless (included)</t>
  </si>
  <si>
    <t>Attrition</t>
  </si>
  <si>
    <t>Hotel Room Price</t>
  </si>
  <si>
    <t># Room Nights Short</t>
  </si>
  <si>
    <t>Registration - EventBrite</t>
  </si>
  <si>
    <t>TOTAL PROJECTED PAYABLES</t>
  </si>
  <si>
    <t>Total Gain / Loss Projected</t>
  </si>
  <si>
    <t>Reports</t>
  </si>
  <si>
    <t>CatMash - Galen</t>
  </si>
  <si>
    <t>SQL - Rogan</t>
  </si>
  <si>
    <t>Platinum, Gold &amp; Silver sponsors will also be exhibitors</t>
  </si>
  <si>
    <t>included in Hotel Service Multiplier</t>
  </si>
  <si>
    <t>included in food total below</t>
  </si>
  <si>
    <t>(hotel contract is $35,000 min);</t>
  </si>
  <si>
    <t>State Corrections; in-house</t>
  </si>
  <si>
    <t>14 dz cookies @ $ 28 &amp; 75 fruit &amp; nut trail mixes (pay per consumption) @ $3.00 each</t>
  </si>
  <si>
    <t>tax .0675</t>
  </si>
  <si>
    <t>tax .01</t>
  </si>
  <si>
    <t>STATCourier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</si>
</sst>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\ ;&quot;$&quot;\(#,##0.00\)"/>
    <numFmt numFmtId="166" formatCode="d\-mmm;@"/>
    <numFmt numFmtId="167" formatCode="&quot;$&quot;#,##0"/>
    <numFmt numFmtId="168" formatCode="&quot;$&quot;#,##0.00"/>
    <numFmt numFmtId="169" formatCode="0.0%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.000000_);\(&quot;$&quot;#,##0.000000\)"/>
    <numFmt numFmtId="179" formatCode="_(* #,##0.0000_);_(* \(#,##0.0000\);_(* &quot;-&quot;??_);_(@_)"/>
    <numFmt numFmtId="180" formatCode="&quot;$&quot;#,##0.0000"/>
    <numFmt numFmtId="181" formatCode="&quot;$&quot;#,##0.0000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8"/>
      <color indexed="63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>
        <color indexed="22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25" fillId="6" borderId="1" applyNumberFormat="0" applyAlignment="0" applyProtection="0"/>
    <xf numFmtId="0" fontId="40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6" borderId="1" applyNumberFormat="0" applyAlignment="0" applyProtection="0"/>
    <xf numFmtId="0" fontId="19" fillId="0" borderId="6" applyNumberFormat="0" applyFill="0" applyAlignment="0" applyProtection="0"/>
    <xf numFmtId="0" fontId="32" fillId="21" borderId="0" applyNumberFormat="0" applyBorder="0" applyAlignment="0" applyProtection="0"/>
    <xf numFmtId="0" fontId="5" fillId="22" borderId="7" applyNumberFormat="0" applyFont="0" applyAlignment="0" applyProtection="0"/>
    <xf numFmtId="0" fontId="46" fillId="6" borderId="8" applyNumberFormat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9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6" borderId="10" xfId="0" applyFont="1" applyFill="1" applyBorder="1" applyAlignment="1">
      <alignment horizontal="left" vertical="top"/>
    </xf>
    <xf numFmtId="168" fontId="2" fillId="0" borderId="10" xfId="0" applyNumberFormat="1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/>
    </xf>
    <xf numFmtId="10" fontId="2" fillId="0" borderId="10" xfId="0" applyNumberFormat="1" applyFont="1" applyBorder="1" applyAlignment="1">
      <alignment horizontal="left" vertical="top"/>
    </xf>
    <xf numFmtId="164" fontId="2" fillId="0" borderId="12" xfId="0" applyNumberFormat="1" applyFont="1" applyBorder="1" applyAlignment="1">
      <alignment horizontal="left" vertical="top"/>
    </xf>
    <xf numFmtId="165" fontId="2" fillId="0" borderId="13" xfId="0" applyNumberFormat="1" applyFont="1" applyBorder="1" applyAlignment="1">
      <alignment horizontal="left" vertical="top"/>
    </xf>
    <xf numFmtId="166" fontId="9" fillId="0" borderId="10" xfId="0" applyNumberFormat="1" applyFont="1" applyBorder="1" applyAlignment="1">
      <alignment horizontal="left" vertical="top"/>
    </xf>
    <xf numFmtId="165" fontId="9" fillId="0" borderId="10" xfId="0" applyNumberFormat="1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9" fontId="9" fillId="0" borderId="10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23" borderId="0" xfId="0" applyFill="1" applyAlignment="1">
      <alignment wrapText="1"/>
    </xf>
    <xf numFmtId="0" fontId="2" fillId="6" borderId="10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67" fontId="5" fillId="0" borderId="10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8" fontId="5" fillId="0" borderId="17" xfId="0" applyNumberFormat="1" applyFont="1" applyBorder="1" applyAlignment="1">
      <alignment horizontal="left" vertical="top" wrapText="1"/>
    </xf>
    <xf numFmtId="0" fontId="7" fillId="23" borderId="10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168" fontId="2" fillId="0" borderId="16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165" fontId="2" fillId="6" borderId="13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69" fontId="9" fillId="0" borderId="10" xfId="0" applyNumberFormat="1" applyFont="1" applyBorder="1" applyAlignment="1">
      <alignment horizontal="left" vertical="top"/>
    </xf>
    <xf numFmtId="4" fontId="5" fillId="0" borderId="20" xfId="0" applyNumberFormat="1" applyFont="1" applyBorder="1" applyAlignment="1">
      <alignment horizontal="left" vertical="top" wrapText="1"/>
    </xf>
    <xf numFmtId="37" fontId="2" fillId="0" borderId="10" xfId="0" applyNumberFormat="1" applyFont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8" fontId="5" fillId="0" borderId="0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68" fontId="5" fillId="4" borderId="17" xfId="0" applyNumberFormat="1" applyFont="1" applyFill="1" applyBorder="1" applyAlignment="1">
      <alignment horizontal="left" vertical="top" wrapText="1"/>
    </xf>
    <xf numFmtId="168" fontId="5" fillId="4" borderId="17" xfId="0" applyNumberFormat="1" applyFont="1" applyFill="1" applyBorder="1" applyAlignment="1">
      <alignment horizontal="left" vertical="top" wrapText="1"/>
    </xf>
    <xf numFmtId="168" fontId="2" fillId="4" borderId="17" xfId="0" applyNumberFormat="1" applyFont="1" applyFill="1" applyBorder="1" applyAlignment="1">
      <alignment horizontal="left" vertical="top"/>
    </xf>
    <xf numFmtId="168" fontId="5" fillId="0" borderId="14" xfId="0" applyNumberFormat="1" applyFont="1" applyBorder="1" applyAlignment="1">
      <alignment horizontal="left" vertical="top" wrapText="1"/>
    </xf>
    <xf numFmtId="168" fontId="5" fillId="0" borderId="0" xfId="0" applyNumberFormat="1" applyFont="1" applyAlignment="1">
      <alignment horizontal="left" wrapText="1"/>
    </xf>
    <xf numFmtId="168" fontId="5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0" fontId="2" fillId="6" borderId="20" xfId="0" applyFont="1" applyFill="1" applyBorder="1" applyAlignment="1">
      <alignment horizontal="center" vertical="top" wrapText="1"/>
    </xf>
    <xf numFmtId="168" fontId="7" fillId="23" borderId="12" xfId="0" applyNumberFormat="1" applyFont="1" applyFill="1" applyBorder="1" applyAlignment="1">
      <alignment horizontal="center" vertical="top"/>
    </xf>
    <xf numFmtId="168" fontId="5" fillId="4" borderId="17" xfId="0" applyNumberFormat="1" applyFont="1" applyFill="1" applyBorder="1" applyAlignment="1">
      <alignment horizontal="left" vertical="top" wrapText="1"/>
    </xf>
    <xf numFmtId="168" fontId="2" fillId="4" borderId="12" xfId="0" applyNumberFormat="1" applyFont="1" applyFill="1" applyBorder="1" applyAlignment="1">
      <alignment horizontal="center" vertical="top" wrapText="1"/>
    </xf>
    <xf numFmtId="168" fontId="2" fillId="4" borderId="17" xfId="0" applyNumberFormat="1" applyFont="1" applyFill="1" applyBorder="1" applyAlignment="1">
      <alignment horizontal="left" vertical="top"/>
    </xf>
    <xf numFmtId="168" fontId="2" fillId="4" borderId="17" xfId="0" applyNumberFormat="1" applyFont="1" applyFill="1" applyBorder="1" applyAlignment="1">
      <alignment horizontal="left" vertical="top"/>
    </xf>
    <xf numFmtId="168" fontId="2" fillId="4" borderId="12" xfId="0" applyNumberFormat="1" applyFont="1" applyFill="1" applyBorder="1" applyAlignment="1">
      <alignment horizontal="left" vertical="top"/>
    </xf>
    <xf numFmtId="168" fontId="2" fillId="4" borderId="17" xfId="0" applyNumberFormat="1" applyFont="1" applyFill="1" applyBorder="1" applyAlignment="1">
      <alignment horizontal="left" vertical="top"/>
    </xf>
    <xf numFmtId="168" fontId="2" fillId="4" borderId="13" xfId="0" applyNumberFormat="1" applyFont="1" applyFill="1" applyBorder="1" applyAlignment="1">
      <alignment horizontal="left" vertical="top"/>
    </xf>
    <xf numFmtId="168" fontId="5" fillId="4" borderId="17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4" borderId="23" xfId="0" applyFont="1" applyFill="1" applyBorder="1" applyAlignment="1">
      <alignment horizontal="left" vertical="top"/>
    </xf>
    <xf numFmtId="165" fontId="2" fillId="4" borderId="23" xfId="0" applyNumberFormat="1" applyFont="1" applyFill="1" applyBorder="1" applyAlignment="1">
      <alignment horizontal="left" vertical="top"/>
    </xf>
    <xf numFmtId="168" fontId="2" fillId="4" borderId="22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5" fontId="2" fillId="24" borderId="21" xfId="0" applyNumberFormat="1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168" fontId="4" fillId="0" borderId="0" xfId="0" applyNumberFormat="1" applyFont="1" applyAlignment="1">
      <alignment horizontal="left" vertical="top" wrapText="1"/>
    </xf>
    <xf numFmtId="168" fontId="5" fillId="0" borderId="0" xfId="45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1" fillId="0" borderId="24" xfId="0" applyFont="1" applyBorder="1" applyAlignment="1">
      <alignment horizontal="center" vertical="top" wrapText="1"/>
    </xf>
    <xf numFmtId="0" fontId="4" fillId="25" borderId="25" xfId="0" applyFont="1" applyFill="1" applyBorder="1" applyAlignment="1">
      <alignment horizontal="left" vertical="top" wrapText="1"/>
    </xf>
    <xf numFmtId="0" fontId="5" fillId="25" borderId="25" xfId="0" applyFont="1" applyFill="1" applyBorder="1" applyAlignment="1">
      <alignment vertical="top" wrapText="1"/>
    </xf>
    <xf numFmtId="0" fontId="2" fillId="25" borderId="25" xfId="0" applyFont="1" applyFill="1" applyBorder="1" applyAlignment="1">
      <alignment horizontal="left" vertical="top" wrapText="1"/>
    </xf>
    <xf numFmtId="14" fontId="5" fillId="25" borderId="25" xfId="0" applyNumberFormat="1" applyFont="1" applyFill="1" applyBorder="1" applyAlignment="1">
      <alignment horizontal="right" vertical="top" wrapText="1"/>
    </xf>
    <xf numFmtId="0" fontId="5" fillId="25" borderId="25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top" wrapText="1"/>
    </xf>
    <xf numFmtId="14" fontId="5" fillId="7" borderId="25" xfId="0" applyNumberFormat="1" applyFont="1" applyFill="1" applyBorder="1" applyAlignment="1">
      <alignment horizontal="righ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4" fontId="5" fillId="2" borderId="25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0" fillId="0" borderId="0" xfId="45" applyNumberFormat="1" applyFont="1" applyAlignment="1">
      <alignment horizontal="left" vertical="top" wrapText="1"/>
    </xf>
    <xf numFmtId="0" fontId="0" fillId="6" borderId="0" xfId="45" applyNumberFormat="1" applyFont="1" applyFill="1" applyAlignment="1">
      <alignment horizontal="left" vertical="top" wrapText="1"/>
    </xf>
    <xf numFmtId="0" fontId="4" fillId="0" borderId="0" xfId="45" applyNumberFormat="1" applyFont="1" applyAlignment="1">
      <alignment horizontal="left" vertical="top" wrapText="1"/>
    </xf>
    <xf numFmtId="0" fontId="0" fillId="12" borderId="0" xfId="0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12" borderId="0" xfId="0" applyFont="1" applyFill="1" applyAlignment="1">
      <alignment horizontal="left" vertical="top" wrapText="1"/>
    </xf>
    <xf numFmtId="0" fontId="0" fillId="12" borderId="0" xfId="45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12" fillId="2" borderId="0" xfId="0" applyFont="1" applyFill="1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4" fillId="7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0" fontId="2" fillId="6" borderId="19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8" fontId="2" fillId="0" borderId="10" xfId="0" applyNumberFormat="1" applyFont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8" fillId="6" borderId="10" xfId="0" applyFont="1" applyFill="1" applyBorder="1" applyAlignment="1">
      <alignment horizontal="left" vertical="top"/>
    </xf>
    <xf numFmtId="164" fontId="9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67" fontId="5" fillId="0" borderId="17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44" fillId="0" borderId="0" xfId="55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7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" fontId="3" fillId="0" borderId="0" xfId="0" applyNumberFormat="1" applyFont="1" applyAlignment="1">
      <alignment horizontal="right" vertical="top" wrapText="1"/>
    </xf>
    <xf numFmtId="0" fontId="3" fillId="7" borderId="0" xfId="0" applyFont="1" applyFill="1" applyAlignment="1">
      <alignment horizontal="left" vertical="top" wrapText="1"/>
    </xf>
    <xf numFmtId="0" fontId="10" fillId="0" borderId="23" xfId="0" applyFont="1" applyBorder="1" applyAlignment="1">
      <alignment horizontal="centerContinuous" wrapText="1"/>
    </xf>
    <xf numFmtId="0" fontId="5" fillId="9" borderId="0" xfId="0" applyFont="1" applyFill="1" applyAlignment="1">
      <alignment horizontal="centerContinuous" vertical="top" wrapText="1"/>
    </xf>
    <xf numFmtId="44" fontId="0" fillId="0" borderId="0" xfId="45" applyFont="1" applyAlignment="1">
      <alignment horizontal="left" vertical="top" wrapText="1"/>
    </xf>
    <xf numFmtId="37" fontId="0" fillId="0" borderId="0" xfId="45" applyNumberFormat="1" applyFont="1" applyAlignment="1">
      <alignment horizontal="left" vertical="top" wrapText="1"/>
    </xf>
    <xf numFmtId="0" fontId="0" fillId="0" borderId="0" xfId="0" applyAlignment="1">
      <alignment horizontal="right" wrapText="1" indent="1"/>
    </xf>
    <xf numFmtId="168" fontId="4" fillId="0" borderId="0" xfId="45" applyNumberFormat="1" applyFont="1" applyAlignment="1">
      <alignment horizontal="left" vertical="top" wrapText="1"/>
    </xf>
    <xf numFmtId="168" fontId="0" fillId="7" borderId="0" xfId="0" applyNumberFormat="1" applyFill="1" applyAlignment="1">
      <alignment horizontal="left" vertical="top" wrapText="1"/>
    </xf>
    <xf numFmtId="6" fontId="4" fillId="0" borderId="0" xfId="45" applyNumberFormat="1" applyFont="1" applyAlignment="1">
      <alignment horizontal="left" vertical="top" wrapText="1"/>
    </xf>
    <xf numFmtId="0" fontId="49" fillId="0" borderId="0" xfId="0" applyFont="1" applyAlignment="1">
      <alignment/>
    </xf>
    <xf numFmtId="177" fontId="0" fillId="0" borderId="0" xfId="42" applyNumberFormat="1" applyFont="1" applyAlignment="1">
      <alignment horizontal="left" vertical="top" wrapText="1"/>
    </xf>
    <xf numFmtId="37" fontId="0" fillId="0" borderId="0" xfId="0" applyNumberFormat="1" applyAlignment="1">
      <alignment horizontal="left" vertical="top" wrapText="1"/>
    </xf>
    <xf numFmtId="7" fontId="5" fillId="0" borderId="0" xfId="45" applyNumberFormat="1" applyFont="1" applyAlignment="1">
      <alignment horizontal="left" vertical="top" wrapText="1"/>
    </xf>
    <xf numFmtId="0" fontId="50" fillId="0" borderId="0" xfId="0" applyFont="1" applyAlignment="1">
      <alignment horizontal="right" vertical="top" wrapText="1"/>
    </xf>
    <xf numFmtId="0" fontId="9" fillId="26" borderId="10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7" fontId="2" fillId="0" borderId="10" xfId="0" applyNumberFormat="1" applyFont="1" applyBorder="1" applyAlignment="1">
      <alignment horizontal="left" vertical="top"/>
    </xf>
    <xf numFmtId="0" fontId="0" fillId="27" borderId="0" xfId="0" applyFill="1" applyBorder="1" applyAlignment="1">
      <alignment horizontal="left" vertical="top" wrapText="1"/>
    </xf>
    <xf numFmtId="0" fontId="0" fillId="27" borderId="26" xfId="0" applyFill="1" applyBorder="1" applyAlignment="1">
      <alignment horizontal="left" vertical="top" wrapText="1"/>
    </xf>
    <xf numFmtId="0" fontId="0" fillId="27" borderId="27" xfId="0" applyFill="1" applyBorder="1" applyAlignment="1">
      <alignment horizontal="left" vertical="top" wrapText="1"/>
    </xf>
    <xf numFmtId="0" fontId="5" fillId="27" borderId="28" xfId="0" applyFont="1" applyFill="1" applyBorder="1" applyAlignment="1">
      <alignment horizontal="left" vertical="top" wrapText="1"/>
    </xf>
    <xf numFmtId="0" fontId="0" fillId="27" borderId="29" xfId="0" applyFill="1" applyBorder="1" applyAlignment="1">
      <alignment horizontal="left" vertical="top" wrapText="1"/>
    </xf>
    <xf numFmtId="0" fontId="0" fillId="27" borderId="30" xfId="0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/>
    </xf>
    <xf numFmtId="177" fontId="2" fillId="0" borderId="0" xfId="42" applyNumberFormat="1" applyFont="1" applyBorder="1" applyAlignment="1">
      <alignment horizontal="left" vertical="top"/>
    </xf>
    <xf numFmtId="177" fontId="2" fillId="0" borderId="10" xfId="42" applyNumberFormat="1" applyFont="1" applyBorder="1" applyAlignment="1">
      <alignment horizontal="left" vertical="top"/>
    </xf>
    <xf numFmtId="44" fontId="0" fillId="0" borderId="0" xfId="45" applyFont="1" applyAlignment="1">
      <alignment horizontal="left" vertical="top" wrapText="1"/>
    </xf>
    <xf numFmtId="0" fontId="50" fillId="27" borderId="0" xfId="0" applyFont="1" applyFill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50" fillId="0" borderId="0" xfId="0" applyFont="1" applyAlignment="1">
      <alignment horizontal="right" vertical="top"/>
    </xf>
    <xf numFmtId="0" fontId="5" fillId="28" borderId="31" xfId="0" applyFont="1" applyFill="1" applyBorder="1" applyAlignment="1">
      <alignment horizontal="right" vertical="top"/>
    </xf>
    <xf numFmtId="0" fontId="5" fillId="27" borderId="0" xfId="0" applyFont="1" applyFill="1" applyBorder="1" applyAlignment="1">
      <alignment horizontal="center" vertical="top" wrapText="1"/>
    </xf>
    <xf numFmtId="0" fontId="5" fillId="28" borderId="3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168" fontId="0" fillId="0" borderId="0" xfId="0" applyNumberFormat="1" applyAlignment="1">
      <alignment horizontal="left" vertical="top"/>
    </xf>
    <xf numFmtId="0" fontId="0" fillId="29" borderId="0" xfId="0" applyFill="1" applyAlignment="1">
      <alignment horizontal="left" vertical="top"/>
    </xf>
    <xf numFmtId="168" fontId="0" fillId="29" borderId="0" xfId="0" applyNumberFormat="1" applyFill="1" applyAlignment="1">
      <alignment horizontal="left" vertical="top"/>
    </xf>
    <xf numFmtId="0" fontId="0" fillId="30" borderId="0" xfId="0" applyFill="1" applyAlignment="1">
      <alignment horizontal="left" vertical="top"/>
    </xf>
    <xf numFmtId="0" fontId="0" fillId="29" borderId="0" xfId="0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31" borderId="0" xfId="0" applyFill="1" applyAlignment="1">
      <alignment horizontal="left" vertical="top"/>
    </xf>
    <xf numFmtId="168" fontId="0" fillId="31" borderId="0" xfId="0" applyNumberFormat="1" applyFill="1" applyAlignment="1">
      <alignment horizontal="left" vertical="top"/>
    </xf>
    <xf numFmtId="0" fontId="20" fillId="31" borderId="0" xfId="0" applyFont="1" applyFill="1" applyAlignment="1">
      <alignment horizontal="left" vertical="top" wrapText="1"/>
    </xf>
    <xf numFmtId="0" fontId="0" fillId="31" borderId="0" xfId="0" applyFill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0" fillId="31" borderId="0" xfId="0" applyFont="1" applyFill="1" applyAlignment="1">
      <alignment horizontal="left" vertical="top"/>
    </xf>
    <xf numFmtId="8" fontId="0" fillId="0" borderId="0" xfId="0" applyNumberFormat="1" applyAlignment="1">
      <alignment horizontal="left" vertical="top"/>
    </xf>
    <xf numFmtId="168" fontId="4" fillId="0" borderId="0" xfId="45" applyNumberFormat="1" applyFont="1" applyAlignment="1">
      <alignment horizontal="left" vertical="top" wrapText="1"/>
    </xf>
    <xf numFmtId="0" fontId="50" fillId="31" borderId="0" xfId="0" applyFont="1" applyFill="1" applyAlignment="1">
      <alignment horizontal="right" vertical="top"/>
    </xf>
    <xf numFmtId="0" fontId="5" fillId="32" borderId="0" xfId="0" applyFont="1" applyFill="1" applyAlignment="1">
      <alignment horizontal="centerContinuous" vertical="top" wrapText="1"/>
    </xf>
    <xf numFmtId="0" fontId="4" fillId="32" borderId="0" xfId="0" applyFont="1" applyFill="1" applyAlignment="1">
      <alignment horizontal="left" vertical="top" wrapText="1"/>
    </xf>
    <xf numFmtId="0" fontId="0" fillId="32" borderId="0" xfId="45" applyNumberFormat="1" applyFont="1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168" fontId="0" fillId="32" borderId="0" xfId="0" applyNumberFormat="1" applyFill="1" applyAlignment="1">
      <alignment horizontal="left" vertical="top" wrapText="1"/>
    </xf>
    <xf numFmtId="10" fontId="0" fillId="32" borderId="0" xfId="0" applyNumberFormat="1" applyFill="1" applyAlignment="1">
      <alignment horizontal="left" vertical="top" wrapText="1"/>
    </xf>
    <xf numFmtId="0" fontId="4" fillId="32" borderId="0" xfId="45" applyNumberFormat="1" applyFont="1" applyFill="1" applyAlignment="1">
      <alignment horizontal="left" vertical="top" wrapText="1"/>
    </xf>
    <xf numFmtId="168" fontId="4" fillId="32" borderId="0" xfId="45" applyNumberFormat="1" applyFont="1" applyFill="1" applyAlignment="1">
      <alignment horizontal="left" vertical="top" wrapText="1"/>
    </xf>
    <xf numFmtId="0" fontId="0" fillId="32" borderId="0" xfId="0" applyFill="1" applyAlignment="1">
      <alignment wrapText="1"/>
    </xf>
    <xf numFmtId="0" fontId="4" fillId="32" borderId="0" xfId="0" applyFont="1" applyFill="1" applyAlignment="1">
      <alignment horizontal="left" vertical="top" wrapText="1"/>
    </xf>
    <xf numFmtId="0" fontId="4" fillId="32" borderId="0" xfId="0" applyNumberFormat="1" applyFont="1" applyFill="1" applyAlignment="1">
      <alignment horizontal="left" vertical="top" wrapText="1"/>
    </xf>
    <xf numFmtId="0" fontId="0" fillId="32" borderId="0" xfId="0" applyFill="1" applyAlignment="1">
      <alignment horizontal="right" vertical="top" wrapText="1"/>
    </xf>
    <xf numFmtId="6" fontId="0" fillId="32" borderId="0" xfId="0" applyNumberFormat="1" applyFill="1" applyAlignment="1">
      <alignment horizontal="left" vertical="top" wrapText="1"/>
    </xf>
    <xf numFmtId="6" fontId="4" fillId="32" borderId="0" xfId="45" applyNumberFormat="1" applyFont="1" applyFill="1" applyAlignment="1">
      <alignment horizontal="left" vertical="top" wrapText="1"/>
    </xf>
    <xf numFmtId="168" fontId="4" fillId="32" borderId="0" xfId="45" applyNumberFormat="1" applyFont="1" applyFill="1" applyAlignment="1">
      <alignment horizontal="left" vertical="top" wrapText="1"/>
    </xf>
    <xf numFmtId="168" fontId="0" fillId="32" borderId="0" xfId="0" applyNumberFormat="1" applyFill="1" applyAlignment="1">
      <alignment wrapText="1"/>
    </xf>
    <xf numFmtId="44" fontId="50" fillId="0" borderId="0" xfId="45" applyFont="1" applyAlignment="1">
      <alignment horizontal="left" vertical="top" wrapText="1"/>
    </xf>
    <xf numFmtId="7" fontId="50" fillId="27" borderId="0" xfId="0" applyNumberFormat="1" applyFont="1" applyFill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/>
    </xf>
    <xf numFmtId="164" fontId="52" fillId="27" borderId="0" xfId="45" applyNumberFormat="1" applyFont="1" applyFill="1" applyAlignment="1">
      <alignment horizontal="right" vertical="top" wrapText="1"/>
    </xf>
    <xf numFmtId="7" fontId="0" fillId="0" borderId="0" xfId="0" applyNumberFormat="1" applyAlignment="1">
      <alignment horizontal="right" vertical="top" wrapText="1"/>
    </xf>
    <xf numFmtId="0" fontId="9" fillId="33" borderId="10" xfId="0" applyFont="1" applyFill="1" applyBorder="1" applyAlignment="1">
      <alignment horizontal="left" vertical="top" wrapText="1"/>
    </xf>
    <xf numFmtId="44" fontId="0" fillId="0" borderId="0" xfId="45" applyFont="1" applyAlignment="1">
      <alignment horizontal="left" vertical="top" wrapText="1"/>
    </xf>
    <xf numFmtId="0" fontId="50" fillId="0" borderId="0" xfId="0" applyFont="1" applyFill="1" applyAlignment="1">
      <alignment horizontal="right" vertical="top"/>
    </xf>
    <xf numFmtId="0" fontId="0" fillId="34" borderId="0" xfId="0" applyFill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 indent="1"/>
    </xf>
    <xf numFmtId="0" fontId="2" fillId="35" borderId="16" xfId="0" applyFont="1" applyFill="1" applyBorder="1" applyAlignment="1">
      <alignment horizontal="left" vertical="top"/>
    </xf>
    <xf numFmtId="7" fontId="5" fillId="0" borderId="0" xfId="0" applyNumberFormat="1" applyFont="1" applyAlignment="1">
      <alignment horizontal="left" vertical="top" wrapText="1"/>
    </xf>
    <xf numFmtId="7" fontId="50" fillId="27" borderId="0" xfId="0" applyNumberFormat="1" applyFont="1" applyFill="1" applyAlignment="1">
      <alignment horizontal="left" vertical="top"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0" fillId="32" borderId="0" xfId="0" applyNumberFormat="1" applyFill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168" fontId="0" fillId="28" borderId="0" xfId="0" applyNumberFormat="1" applyFill="1" applyAlignment="1">
      <alignment horizontal="left" vertical="top"/>
    </xf>
    <xf numFmtId="0" fontId="9" fillId="27" borderId="0" xfId="0" applyFont="1" applyFill="1" applyBorder="1" applyAlignment="1">
      <alignment vertical="top"/>
    </xf>
    <xf numFmtId="0" fontId="0" fillId="27" borderId="29" xfId="0" applyFill="1" applyBorder="1" applyAlignment="1">
      <alignment horizontal="center" vertical="top" wrapText="1"/>
    </xf>
    <xf numFmtId="0" fontId="5" fillId="28" borderId="32" xfId="0" applyFont="1" applyFill="1" applyBorder="1" applyAlignment="1">
      <alignment horizontal="center" vertical="top" wrapText="1"/>
    </xf>
    <xf numFmtId="0" fontId="0" fillId="27" borderId="30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left" vertical="top"/>
    </xf>
    <xf numFmtId="166" fontId="9" fillId="0" borderId="10" xfId="0" applyNumberFormat="1" applyFont="1" applyBorder="1" applyAlignment="1">
      <alignment horizontal="left" vertical="top"/>
    </xf>
    <xf numFmtId="165" fontId="9" fillId="0" borderId="10" xfId="0" applyNumberFormat="1" applyFont="1" applyBorder="1" applyAlignment="1">
      <alignment horizontal="left" vertical="top"/>
    </xf>
    <xf numFmtId="164" fontId="2" fillId="0" borderId="20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/>
    </xf>
    <xf numFmtId="9" fontId="9" fillId="0" borderId="10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left" vertical="top"/>
    </xf>
    <xf numFmtId="165" fontId="9" fillId="9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22" fillId="36" borderId="20" xfId="0" applyFont="1" applyFill="1" applyBorder="1" applyAlignment="1">
      <alignment horizontal="centerContinuous" vertical="top"/>
    </xf>
    <xf numFmtId="0" fontId="21" fillId="36" borderId="29" xfId="0" applyFont="1" applyFill="1" applyBorder="1" applyAlignment="1">
      <alignment horizontal="centerContinuous" vertical="top"/>
    </xf>
    <xf numFmtId="0" fontId="21" fillId="36" borderId="21" xfId="0" applyFont="1" applyFill="1" applyBorder="1" applyAlignment="1">
      <alignment horizontal="centerContinuous" vertical="top"/>
    </xf>
    <xf numFmtId="0" fontId="9" fillId="12" borderId="10" xfId="0" applyFont="1" applyFill="1" applyBorder="1" applyAlignment="1">
      <alignment horizontal="left" vertical="top"/>
    </xf>
    <xf numFmtId="44" fontId="9" fillId="12" borderId="10" xfId="47" applyFont="1" applyFill="1" applyBorder="1" applyAlignment="1">
      <alignment horizontal="left" vertical="top"/>
    </xf>
    <xf numFmtId="44" fontId="2" fillId="12" borderId="10" xfId="47" applyFont="1" applyFill="1" applyBorder="1" applyAlignment="1">
      <alignment horizontal="left" vertical="top"/>
    </xf>
    <xf numFmtId="7" fontId="2" fillId="35" borderId="10" xfId="0" applyNumberFormat="1" applyFont="1" applyFill="1" applyBorder="1" applyAlignment="1">
      <alignment horizontal="left" vertical="top"/>
    </xf>
    <xf numFmtId="177" fontId="2" fillId="0" borderId="10" xfId="44" applyNumberFormat="1" applyFont="1" applyBorder="1" applyAlignment="1">
      <alignment horizontal="left" vertical="top"/>
    </xf>
    <xf numFmtId="168" fontId="0" fillId="37" borderId="0" xfId="0" applyNumberFormat="1" applyFill="1" applyAlignment="1">
      <alignment horizontal="left" vertical="top"/>
    </xf>
    <xf numFmtId="0" fontId="9" fillId="27" borderId="33" xfId="0" applyFont="1" applyFill="1" applyBorder="1" applyAlignment="1">
      <alignment horizontal="center" vertical="top"/>
    </xf>
    <xf numFmtId="0" fontId="9" fillId="27" borderId="34" xfId="0" applyFont="1" applyFill="1" applyBorder="1" applyAlignment="1">
      <alignment horizontal="center" vertical="top"/>
    </xf>
    <xf numFmtId="0" fontId="9" fillId="26" borderId="20" xfId="0" applyFont="1" applyFill="1" applyBorder="1" applyAlignment="1">
      <alignment horizontal="center" vertical="top" wrapText="1"/>
    </xf>
    <xf numFmtId="0" fontId="9" fillId="26" borderId="29" xfId="0" applyFont="1" applyFill="1" applyBorder="1" applyAlignment="1">
      <alignment horizontal="center" vertical="top" wrapText="1"/>
    </xf>
    <xf numFmtId="0" fontId="9" fillId="26" borderId="21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leigh.sheratonemenus.com/eCommerce/shopexd.asp?id=624179&amp;cn=10909&amp;cn2=1091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B51">
      <selection activeCell="E53" sqref="E53"/>
    </sheetView>
  </sheetViews>
  <sheetFormatPr defaultColWidth="8.00390625" defaultRowHeight="12.75" customHeight="1"/>
  <cols>
    <col min="1" max="1" width="37.57421875" style="8" customWidth="1"/>
    <col min="2" max="2" width="10.140625" style="8" customWidth="1"/>
    <col min="3" max="3" width="14.421875" style="8" customWidth="1"/>
    <col min="4" max="4" width="15.140625" style="8" customWidth="1"/>
    <col min="5" max="5" width="14.7109375" style="8" customWidth="1"/>
    <col min="6" max="6" width="15.8515625" style="8" customWidth="1"/>
    <col min="7" max="7" width="1.7109375" style="8" customWidth="1"/>
    <col min="8" max="8" width="12.421875" style="8" bestFit="1" customWidth="1"/>
    <col min="9" max="9" width="14.00390625" style="8" customWidth="1"/>
    <col min="10" max="10" width="7.00390625" style="8" customWidth="1"/>
    <col min="11" max="11" width="9.140625" style="8" customWidth="1"/>
    <col min="12" max="12" width="8.7109375" style="8" customWidth="1"/>
    <col min="13" max="13" width="13.28125" style="8" customWidth="1"/>
    <col min="14" max="16384" width="8.00390625" style="8" customWidth="1"/>
  </cols>
  <sheetData>
    <row r="1" spans="1:13" ht="27" customHeight="1">
      <c r="A1" s="119" t="s">
        <v>312</v>
      </c>
      <c r="B1" s="306" t="s">
        <v>357</v>
      </c>
      <c r="C1" s="307"/>
      <c r="D1" s="307"/>
      <c r="E1" s="308"/>
      <c r="H1" s="304" t="s">
        <v>304</v>
      </c>
      <c r="I1" s="305"/>
      <c r="J1" s="305"/>
      <c r="K1" s="305"/>
      <c r="L1" s="273"/>
      <c r="M1" s="273"/>
    </row>
    <row r="2" spans="1:13" ht="45">
      <c r="A2" s="200" t="s">
        <v>2</v>
      </c>
      <c r="B2" s="259" t="s">
        <v>307</v>
      </c>
      <c r="C2" s="259" t="s">
        <v>305</v>
      </c>
      <c r="D2" s="259" t="s">
        <v>308</v>
      </c>
      <c r="E2" s="259" t="s">
        <v>62</v>
      </c>
      <c r="G2" s="201"/>
      <c r="H2" s="206" t="s">
        <v>62</v>
      </c>
      <c r="I2" s="207" t="s">
        <v>303</v>
      </c>
      <c r="J2" s="207" t="s">
        <v>316</v>
      </c>
      <c r="K2" s="207" t="s">
        <v>302</v>
      </c>
      <c r="L2" s="207" t="s">
        <v>301</v>
      </c>
      <c r="M2" s="208" t="s">
        <v>35</v>
      </c>
    </row>
    <row r="3" spans="1:13" ht="14.25" customHeight="1">
      <c r="A3" s="121" t="s">
        <v>126</v>
      </c>
      <c r="B3" s="162">
        <v>220</v>
      </c>
      <c r="C3" s="8">
        <v>15</v>
      </c>
      <c r="D3" s="121">
        <v>121</v>
      </c>
      <c r="E3" s="162">
        <f>B3*D3</f>
        <v>26620</v>
      </c>
      <c r="H3" s="204">
        <f>F8+6</f>
        <v>236</v>
      </c>
      <c r="I3" s="203">
        <f>D3+D5</f>
        <v>174</v>
      </c>
      <c r="J3" s="218"/>
      <c r="K3" s="218">
        <v>6</v>
      </c>
      <c r="L3" s="274">
        <v>26</v>
      </c>
      <c r="M3" s="276">
        <f>I3</f>
        <v>174</v>
      </c>
    </row>
    <row r="4" spans="1:13" s="140" customFormat="1" ht="14.25" customHeight="1" thickBot="1">
      <c r="A4" s="121" t="s">
        <v>127</v>
      </c>
      <c r="B4" s="162">
        <v>110</v>
      </c>
      <c r="C4" s="140">
        <v>1</v>
      </c>
      <c r="D4" s="121">
        <v>28</v>
      </c>
      <c r="E4" s="162">
        <f>B4*D4</f>
        <v>3080</v>
      </c>
      <c r="H4" s="205"/>
      <c r="I4" s="217" t="s">
        <v>306</v>
      </c>
      <c r="J4" s="219">
        <f>115+8</f>
        <v>123</v>
      </c>
      <c r="K4" s="219">
        <f>I3+K3+7</f>
        <v>187</v>
      </c>
      <c r="L4" s="219">
        <f>I3+L3+7</f>
        <v>207</v>
      </c>
      <c r="M4" s="275">
        <f>I3</f>
        <v>174</v>
      </c>
    </row>
    <row r="5" spans="1:13" ht="14.25" customHeight="1">
      <c r="A5" s="121" t="s">
        <v>3</v>
      </c>
      <c r="B5" s="162">
        <v>250</v>
      </c>
      <c r="C5" s="8">
        <v>9</v>
      </c>
      <c r="D5" s="121">
        <v>53</v>
      </c>
      <c r="E5" s="162">
        <f>B5*D5</f>
        <v>13250</v>
      </c>
      <c r="I5" s="262" t="s">
        <v>360</v>
      </c>
      <c r="J5" s="262">
        <v>130</v>
      </c>
      <c r="K5" s="262">
        <v>195</v>
      </c>
      <c r="L5" s="262">
        <v>210</v>
      </c>
      <c r="M5" s="262">
        <v>175</v>
      </c>
    </row>
    <row r="6" spans="1:13" s="140" customFormat="1" ht="14.25" customHeight="1">
      <c r="A6" s="121" t="s">
        <v>128</v>
      </c>
      <c r="B6" s="162">
        <v>125</v>
      </c>
      <c r="C6" s="8">
        <v>1</v>
      </c>
      <c r="D6" s="121">
        <v>2</v>
      </c>
      <c r="E6" s="162">
        <f>B6*D6</f>
        <v>250</v>
      </c>
      <c r="M6" s="8"/>
    </row>
    <row r="7" spans="1:13" s="140" customFormat="1" ht="14.25">
      <c r="A7" s="121" t="s">
        <v>361</v>
      </c>
      <c r="B7" s="162">
        <v>220</v>
      </c>
      <c r="C7" s="8"/>
      <c r="D7" s="121"/>
      <c r="E7" s="162">
        <v>220</v>
      </c>
      <c r="F7" s="140" t="s">
        <v>362</v>
      </c>
      <c r="M7" s="8"/>
    </row>
    <row r="8" spans="1:6" ht="15" customHeight="1">
      <c r="A8" s="178" t="s">
        <v>4</v>
      </c>
      <c r="B8" s="162"/>
      <c r="C8" s="121">
        <f>SUM(C3:C7)</f>
        <v>26</v>
      </c>
      <c r="D8" s="121">
        <f>SUM(D3:D6)</f>
        <v>204</v>
      </c>
      <c r="E8" s="171">
        <f>SUM(E3:E7)-200</f>
        <v>43220</v>
      </c>
      <c r="F8" s="8">
        <f>C8+D8</f>
        <v>230</v>
      </c>
    </row>
    <row r="9" spans="1:9" ht="15" customHeight="1">
      <c r="A9" s="178"/>
      <c r="B9" s="162"/>
      <c r="C9" s="162"/>
      <c r="D9" s="121"/>
      <c r="E9" s="171"/>
      <c r="I9" s="182"/>
    </row>
    <row r="10" spans="1:11" ht="15" customHeight="1">
      <c r="A10" s="170" t="s">
        <v>5</v>
      </c>
      <c r="B10" s="162"/>
      <c r="C10" s="162"/>
      <c r="D10" s="121"/>
      <c r="E10" s="162"/>
      <c r="F10" s="140" t="s">
        <v>129</v>
      </c>
      <c r="I10" s="182"/>
      <c r="J10" s="140"/>
      <c r="K10" s="140"/>
    </row>
    <row r="11" spans="1:11" ht="15" customHeight="1">
      <c r="A11" s="121" t="s">
        <v>130</v>
      </c>
      <c r="B11" s="162">
        <v>65</v>
      </c>
      <c r="C11" s="140">
        <v>7</v>
      </c>
      <c r="D11" s="121">
        <v>48</v>
      </c>
      <c r="E11" s="162">
        <f>SUM((B11*D11))</f>
        <v>3120</v>
      </c>
      <c r="F11" s="8">
        <f>C11+D11</f>
        <v>55</v>
      </c>
      <c r="G11" s="140"/>
      <c r="J11" s="140"/>
      <c r="K11" s="140"/>
    </row>
    <row r="12" spans="1:11" ht="15" customHeight="1">
      <c r="A12" s="121" t="s">
        <v>131</v>
      </c>
      <c r="B12" s="162">
        <v>65</v>
      </c>
      <c r="C12" s="140">
        <v>3</v>
      </c>
      <c r="D12" s="121">
        <v>19</v>
      </c>
      <c r="E12" s="162">
        <f>SUM((B12*D12))</f>
        <v>1235</v>
      </c>
      <c r="F12" s="8">
        <f>D12+C12</f>
        <v>22</v>
      </c>
      <c r="G12" s="140"/>
      <c r="J12" s="140"/>
      <c r="K12" s="140"/>
    </row>
    <row r="13" spans="1:11" ht="15" customHeight="1">
      <c r="A13" s="121" t="s">
        <v>132</v>
      </c>
      <c r="B13" s="162">
        <v>65</v>
      </c>
      <c r="C13" s="140">
        <v>6</v>
      </c>
      <c r="D13" s="121">
        <v>22</v>
      </c>
      <c r="E13" s="162">
        <f>SUM((B13*D13))</f>
        <v>1430</v>
      </c>
      <c r="F13" s="8">
        <f>D13+C13</f>
        <v>28</v>
      </c>
      <c r="G13" s="140"/>
      <c r="J13" s="140"/>
      <c r="K13" s="140"/>
    </row>
    <row r="14" spans="1:11" ht="15" customHeight="1">
      <c r="A14" s="121" t="s">
        <v>13</v>
      </c>
      <c r="B14" s="162">
        <v>0</v>
      </c>
      <c r="C14" s="162"/>
      <c r="D14" s="121">
        <v>43</v>
      </c>
      <c r="E14" s="162"/>
      <c r="F14" s="8">
        <f>SUM(F11:F13)</f>
        <v>105</v>
      </c>
      <c r="G14" s="140"/>
      <c r="J14" s="140"/>
      <c r="K14" s="140"/>
    </row>
    <row r="15" spans="1:11" ht="15" customHeight="1">
      <c r="A15" s="121"/>
      <c r="B15" s="162"/>
      <c r="C15" s="211">
        <f>SUM(C11:C13)</f>
        <v>16</v>
      </c>
      <c r="D15" s="211"/>
      <c r="E15" s="171">
        <f>SUM(E11:E13)</f>
        <v>5785</v>
      </c>
      <c r="F15" s="8">
        <f>(F14+D14)-32</f>
        <v>116</v>
      </c>
      <c r="J15" s="140"/>
      <c r="K15" s="140"/>
    </row>
    <row r="16" spans="1:11" ht="15" customHeight="1">
      <c r="A16" s="121"/>
      <c r="B16" s="162"/>
      <c r="C16" s="210"/>
      <c r="D16" s="210"/>
      <c r="E16" s="214"/>
      <c r="J16" s="140"/>
      <c r="K16" s="140"/>
    </row>
    <row r="17" spans="1:11" ht="51">
      <c r="A17" s="121"/>
      <c r="B17" s="162"/>
      <c r="C17" s="209"/>
      <c r="D17" s="213" t="s">
        <v>309</v>
      </c>
      <c r="E17" s="267">
        <f>E8+E15</f>
        <v>49005</v>
      </c>
      <c r="F17" s="8" t="s">
        <v>363</v>
      </c>
      <c r="H17" s="266"/>
      <c r="J17" s="140"/>
      <c r="K17" s="140"/>
    </row>
    <row r="18" spans="1:11" ht="14.25" customHeight="1">
      <c r="A18" s="170" t="s">
        <v>6</v>
      </c>
      <c r="B18" s="170"/>
      <c r="C18" s="170"/>
      <c r="D18" s="170"/>
      <c r="E18" s="170"/>
      <c r="H18" s="140"/>
      <c r="J18" s="140"/>
      <c r="K18" s="140"/>
    </row>
    <row r="19" spans="1:11" ht="14.25" customHeight="1">
      <c r="A19" s="121" t="s">
        <v>7</v>
      </c>
      <c r="B19" s="162">
        <v>4000</v>
      </c>
      <c r="C19" s="162"/>
      <c r="D19" s="121">
        <v>2</v>
      </c>
      <c r="E19" s="162">
        <f>SUM((B19*D19))</f>
        <v>8000</v>
      </c>
      <c r="F19" s="140" t="s">
        <v>133</v>
      </c>
      <c r="G19" s="140"/>
      <c r="H19" s="140" t="s">
        <v>134</v>
      </c>
      <c r="J19" s="140"/>
      <c r="K19" s="140"/>
    </row>
    <row r="20" spans="1:11" ht="14.25" customHeight="1">
      <c r="A20" s="121" t="s">
        <v>8</v>
      </c>
      <c r="B20" s="162">
        <v>3000</v>
      </c>
      <c r="C20" s="162"/>
      <c r="D20" s="121">
        <v>0</v>
      </c>
      <c r="E20" s="162">
        <f>SUM((B20*D20))</f>
        <v>0</v>
      </c>
      <c r="H20" s="140"/>
      <c r="J20" s="140"/>
      <c r="K20" s="140"/>
    </row>
    <row r="21" spans="1:11" ht="14.25" customHeight="1">
      <c r="A21" s="167" t="s">
        <v>9</v>
      </c>
      <c r="B21" s="162">
        <v>2000</v>
      </c>
      <c r="C21" s="162"/>
      <c r="D21" s="121">
        <v>1</v>
      </c>
      <c r="E21" s="162">
        <f>SUM((B21*D21))</f>
        <v>2000</v>
      </c>
      <c r="F21" s="140" t="s">
        <v>135</v>
      </c>
      <c r="G21" s="140"/>
      <c r="J21" s="140"/>
      <c r="K21" s="140"/>
    </row>
    <row r="22" spans="1:11" ht="14.25" customHeight="1">
      <c r="A22" s="167" t="s">
        <v>10</v>
      </c>
      <c r="B22" s="162">
        <v>500</v>
      </c>
      <c r="C22" s="162"/>
      <c r="D22" s="121">
        <v>3</v>
      </c>
      <c r="E22" s="162">
        <f>SUM((B22*D22))</f>
        <v>1500</v>
      </c>
      <c r="F22" s="140" t="s">
        <v>136</v>
      </c>
      <c r="G22" s="140"/>
      <c r="H22" s="140" t="s">
        <v>137</v>
      </c>
      <c r="I22" s="8" t="s">
        <v>150</v>
      </c>
      <c r="J22" s="140"/>
      <c r="K22" s="140"/>
    </row>
    <row r="23" spans="1:11" ht="15.75">
      <c r="A23" s="167" t="s">
        <v>19</v>
      </c>
      <c r="B23" s="162">
        <v>3500</v>
      </c>
      <c r="C23" s="162"/>
      <c r="D23" s="121">
        <v>1</v>
      </c>
      <c r="E23" s="162">
        <f>3500</f>
        <v>3500</v>
      </c>
      <c r="F23" s="140" t="s">
        <v>138</v>
      </c>
      <c r="G23" s="140"/>
      <c r="I23" s="195"/>
      <c r="J23" s="140"/>
      <c r="K23" s="140"/>
    </row>
    <row r="24" spans="1:11" ht="14.25" customHeight="1">
      <c r="A24" s="167" t="s">
        <v>11</v>
      </c>
      <c r="B24" s="162">
        <v>800</v>
      </c>
      <c r="C24" s="162"/>
      <c r="D24" s="121">
        <v>2</v>
      </c>
      <c r="E24" s="162">
        <f aca="true" t="shared" si="0" ref="E24:E29">SUM((B24*D24))</f>
        <v>1600</v>
      </c>
      <c r="F24" s="8" t="s">
        <v>139</v>
      </c>
      <c r="H24" s="140" t="s">
        <v>417</v>
      </c>
      <c r="J24" s="140"/>
      <c r="K24" s="140"/>
    </row>
    <row r="25" spans="1:11" ht="14.25" customHeight="1">
      <c r="A25" s="121" t="s">
        <v>12</v>
      </c>
      <c r="B25" s="162">
        <v>1000</v>
      </c>
      <c r="C25" s="162"/>
      <c r="D25" s="121">
        <v>1</v>
      </c>
      <c r="E25" s="162">
        <f t="shared" si="0"/>
        <v>1000</v>
      </c>
      <c r="F25" s="8" t="s">
        <v>333</v>
      </c>
      <c r="H25" s="140"/>
      <c r="J25" s="140"/>
      <c r="K25" s="140"/>
    </row>
    <row r="26" spans="1:11" ht="14.25" customHeight="1">
      <c r="A26" s="121" t="s">
        <v>13</v>
      </c>
      <c r="B26" s="162">
        <v>1500</v>
      </c>
      <c r="C26" s="162"/>
      <c r="D26" s="121">
        <v>1</v>
      </c>
      <c r="E26" s="162">
        <f t="shared" si="0"/>
        <v>1500</v>
      </c>
      <c r="F26" s="140" t="s">
        <v>133</v>
      </c>
      <c r="G26" s="140"/>
      <c r="H26" s="140"/>
      <c r="J26" s="140"/>
      <c r="K26" s="140"/>
    </row>
    <row r="27" spans="1:11" ht="14.25" customHeight="1">
      <c r="A27" s="121" t="s">
        <v>14</v>
      </c>
      <c r="B27" s="162">
        <v>2000</v>
      </c>
      <c r="C27" s="162"/>
      <c r="D27" s="121">
        <v>0</v>
      </c>
      <c r="E27" s="162">
        <f t="shared" si="0"/>
        <v>0</v>
      </c>
      <c r="H27" s="140"/>
      <c r="J27" s="140"/>
      <c r="K27" s="140"/>
    </row>
    <row r="28" spans="1:11" ht="14.25" customHeight="1">
      <c r="A28" s="121" t="s">
        <v>140</v>
      </c>
      <c r="B28" s="162">
        <v>500</v>
      </c>
      <c r="C28" s="162"/>
      <c r="D28" s="121">
        <v>1</v>
      </c>
      <c r="E28" s="162">
        <f t="shared" si="0"/>
        <v>500</v>
      </c>
      <c r="F28" s="8" t="s">
        <v>141</v>
      </c>
      <c r="H28" s="140"/>
      <c r="J28" s="140"/>
      <c r="K28" s="140"/>
    </row>
    <row r="29" spans="1:11" ht="14.25" customHeight="1">
      <c r="A29" s="121" t="s">
        <v>142</v>
      </c>
      <c r="B29" s="162">
        <v>1600</v>
      </c>
      <c r="C29" s="162"/>
      <c r="D29" s="121">
        <v>1</v>
      </c>
      <c r="E29" s="162">
        <f t="shared" si="0"/>
        <v>1600</v>
      </c>
      <c r="F29" s="140" t="s">
        <v>143</v>
      </c>
      <c r="G29" s="140"/>
      <c r="J29" s="140"/>
      <c r="K29" s="140"/>
    </row>
    <row r="30" spans="1:11" ht="14.25" customHeight="1">
      <c r="A30" s="121"/>
      <c r="B30" s="162"/>
      <c r="C30" s="162"/>
      <c r="D30" s="121"/>
      <c r="E30" s="171">
        <f>SUM(E19:E29)</f>
        <v>21200</v>
      </c>
      <c r="I30" s="180"/>
      <c r="J30" s="140"/>
      <c r="K30" s="140"/>
    </row>
    <row r="31" spans="1:11" ht="14.25" customHeight="1">
      <c r="A31" s="121"/>
      <c r="B31" s="162"/>
      <c r="C31" s="162"/>
      <c r="D31" s="121"/>
      <c r="I31" s="180"/>
      <c r="J31" s="140"/>
      <c r="K31" s="140"/>
    </row>
    <row r="32" spans="1:8" ht="15" customHeight="1">
      <c r="A32" s="170" t="s">
        <v>16</v>
      </c>
      <c r="B32" s="170"/>
      <c r="C32" s="170"/>
      <c r="D32" s="170"/>
      <c r="E32" s="170"/>
      <c r="F32" s="180"/>
      <c r="G32" s="180"/>
      <c r="H32" s="140"/>
    </row>
    <row r="33" spans="1:5" ht="12.75" customHeight="1">
      <c r="A33" s="263" t="s">
        <v>144</v>
      </c>
      <c r="B33" s="162">
        <v>750</v>
      </c>
      <c r="C33" s="162"/>
      <c r="D33" s="121">
        <v>1</v>
      </c>
      <c r="E33" s="202">
        <f aca="true" t="shared" si="1" ref="E33:E39">B33*D33</f>
        <v>750</v>
      </c>
    </row>
    <row r="34" spans="1:5" ht="12.75" customHeight="1">
      <c r="A34" s="263" t="s">
        <v>145</v>
      </c>
      <c r="B34" s="162">
        <v>750</v>
      </c>
      <c r="C34" s="162"/>
      <c r="D34" s="121">
        <v>1</v>
      </c>
      <c r="E34" s="202">
        <f t="shared" si="1"/>
        <v>750</v>
      </c>
    </row>
    <row r="35" spans="1:8" ht="12.75" customHeight="1">
      <c r="A35" s="264" t="s">
        <v>146</v>
      </c>
      <c r="B35" s="162">
        <v>220</v>
      </c>
      <c r="C35" s="162"/>
      <c r="D35" s="121">
        <v>1</v>
      </c>
      <c r="E35" s="202">
        <f t="shared" si="1"/>
        <v>220</v>
      </c>
      <c r="H35" s="189"/>
    </row>
    <row r="36" spans="1:8" ht="12.75" customHeight="1">
      <c r="A36" s="265" t="s">
        <v>147</v>
      </c>
      <c r="B36" s="162">
        <v>750</v>
      </c>
      <c r="C36" s="162"/>
      <c r="D36" s="121">
        <v>1</v>
      </c>
      <c r="E36" s="202">
        <f>B36*D36</f>
        <v>750</v>
      </c>
      <c r="H36" s="189"/>
    </row>
    <row r="37" spans="1:8" ht="12.75" customHeight="1">
      <c r="A37" s="265" t="s">
        <v>148</v>
      </c>
      <c r="B37" s="162">
        <v>750</v>
      </c>
      <c r="C37" s="162"/>
      <c r="D37" s="121">
        <v>1</v>
      </c>
      <c r="E37" s="202">
        <f t="shared" si="1"/>
        <v>750</v>
      </c>
      <c r="H37" s="189"/>
    </row>
    <row r="38" spans="1:8" ht="12.75" customHeight="1">
      <c r="A38" s="264" t="s">
        <v>146</v>
      </c>
      <c r="B38" s="162">
        <v>220</v>
      </c>
      <c r="C38" s="162"/>
      <c r="D38" s="121">
        <v>1</v>
      </c>
      <c r="E38" s="202">
        <f t="shared" si="1"/>
        <v>220</v>
      </c>
      <c r="H38" s="189"/>
    </row>
    <row r="39" spans="1:8" ht="12.75" customHeight="1">
      <c r="A39" s="265" t="s">
        <v>133</v>
      </c>
      <c r="B39" s="162">
        <v>0</v>
      </c>
      <c r="C39" s="162"/>
      <c r="D39" s="121">
        <v>1</v>
      </c>
      <c r="E39" s="121">
        <f t="shared" si="1"/>
        <v>0</v>
      </c>
      <c r="H39" s="189"/>
    </row>
    <row r="40" spans="1:8" ht="12.75" customHeight="1">
      <c r="A40" s="265" t="s">
        <v>149</v>
      </c>
      <c r="B40" s="162">
        <v>850</v>
      </c>
      <c r="C40" s="162"/>
      <c r="D40" s="121">
        <v>1</v>
      </c>
      <c r="E40" s="202">
        <f>B40*D40</f>
        <v>850</v>
      </c>
      <c r="H40" s="189"/>
    </row>
    <row r="41" spans="1:8" ht="12.75" customHeight="1">
      <c r="A41" s="265" t="s">
        <v>151</v>
      </c>
      <c r="B41" s="162">
        <v>750</v>
      </c>
      <c r="C41" s="162"/>
      <c r="D41" s="121">
        <v>1</v>
      </c>
      <c r="E41" s="202">
        <f>B41*D41</f>
        <v>750</v>
      </c>
      <c r="H41" s="189"/>
    </row>
    <row r="42" spans="1:8" ht="12.75" customHeight="1">
      <c r="A42" s="265" t="s">
        <v>153</v>
      </c>
      <c r="B42" s="162">
        <v>850</v>
      </c>
      <c r="C42" s="162"/>
      <c r="D42" s="121">
        <v>1</v>
      </c>
      <c r="E42" s="202">
        <f>B42*D42</f>
        <v>850</v>
      </c>
      <c r="H42" s="189"/>
    </row>
    <row r="43" spans="1:8" ht="12.75" customHeight="1">
      <c r="A43" s="265" t="s">
        <v>152</v>
      </c>
      <c r="B43" s="162">
        <v>850</v>
      </c>
      <c r="C43" s="162"/>
      <c r="D43" s="121">
        <v>1</v>
      </c>
      <c r="E43" s="202">
        <f>B43*D43</f>
        <v>850</v>
      </c>
      <c r="H43" s="189"/>
    </row>
    <row r="44" spans="1:8" ht="12.75" customHeight="1">
      <c r="A44" s="181"/>
      <c r="B44" s="162"/>
      <c r="C44" s="162"/>
      <c r="D44" s="121"/>
      <c r="E44" s="202"/>
      <c r="H44" s="189"/>
    </row>
    <row r="45" spans="4:8" ht="38.25">
      <c r="D45" s="213" t="s">
        <v>310</v>
      </c>
      <c r="E45" s="254">
        <f>SUM(E33:E43)</f>
        <v>6740</v>
      </c>
      <c r="F45" s="179"/>
      <c r="G45" s="179"/>
      <c r="H45" s="189"/>
    </row>
    <row r="46" ht="12.75" customHeight="1">
      <c r="E46" s="255"/>
    </row>
    <row r="47" spans="4:9" ht="12.75" customHeight="1">
      <c r="D47" s="215" t="s">
        <v>311</v>
      </c>
      <c r="E47" s="256">
        <f>SUM(E8,E30,E15,E45)</f>
        <v>76945</v>
      </c>
      <c r="F47" s="182"/>
      <c r="G47" s="182"/>
      <c r="H47" s="190"/>
      <c r="I47" s="182"/>
    </row>
    <row r="48" spans="5:9" ht="12.75" customHeight="1">
      <c r="E48" s="212"/>
      <c r="F48" s="220" t="s">
        <v>356</v>
      </c>
      <c r="H48" s="189"/>
      <c r="I48" s="197"/>
    </row>
    <row r="49" spans="4:9" ht="12.75" customHeight="1">
      <c r="D49" s="215" t="s">
        <v>250</v>
      </c>
      <c r="E49" s="212"/>
      <c r="F49" s="220"/>
      <c r="H49" s="212"/>
      <c r="I49" s="197"/>
    </row>
    <row r="50" spans="4:9" ht="12.75" customHeight="1">
      <c r="D50" s="215" t="s">
        <v>247</v>
      </c>
      <c r="E50" s="258">
        <v>800</v>
      </c>
      <c r="F50" s="220"/>
      <c r="H50" s="212"/>
      <c r="I50" s="197"/>
    </row>
    <row r="51" spans="4:9" ht="12.75" customHeight="1">
      <c r="D51" s="215" t="s">
        <v>249</v>
      </c>
      <c r="E51" s="258">
        <v>600</v>
      </c>
      <c r="F51" s="220"/>
      <c r="H51" s="212"/>
      <c r="I51" s="197"/>
    </row>
    <row r="52" spans="4:9" ht="12.75" customHeight="1">
      <c r="D52" s="215" t="s">
        <v>349</v>
      </c>
      <c r="E52" s="258">
        <f>'Suggested Food Menu'!M51</f>
        <v>46304.69</v>
      </c>
      <c r="F52" s="220"/>
      <c r="H52" s="212"/>
      <c r="I52" s="197"/>
    </row>
    <row r="53" spans="4:9" ht="12.75" customHeight="1">
      <c r="D53" s="215" t="s">
        <v>163</v>
      </c>
      <c r="E53" s="258">
        <f>'Est. AV Costs'!G291</f>
        <v>17973.88</v>
      </c>
      <c r="F53" s="220"/>
      <c r="H53" s="212"/>
      <c r="I53" s="197"/>
    </row>
    <row r="54" spans="4:9" ht="12.75" customHeight="1">
      <c r="D54" s="8" t="s">
        <v>352</v>
      </c>
      <c r="E54" s="258">
        <v>1139.78</v>
      </c>
      <c r="F54" s="220"/>
      <c r="H54" s="212"/>
      <c r="I54" s="197"/>
    </row>
    <row r="55" spans="4:9" ht="12.75" customHeight="1">
      <c r="D55" s="215" t="s">
        <v>353</v>
      </c>
      <c r="E55" s="258">
        <f>0.1*E47</f>
        <v>7694.5</v>
      </c>
      <c r="F55" s="220"/>
      <c r="H55" s="212"/>
      <c r="I55" s="197"/>
    </row>
    <row r="56" spans="4:9" ht="12.75" customHeight="1">
      <c r="D56" s="215" t="s">
        <v>350</v>
      </c>
      <c r="E56" s="258">
        <v>750</v>
      </c>
      <c r="F56" s="220"/>
      <c r="H56" s="212"/>
      <c r="I56" s="197"/>
    </row>
    <row r="57" spans="4:9" ht="12.75" customHeight="1">
      <c r="D57" s="215" t="s">
        <v>354</v>
      </c>
      <c r="E57" s="258">
        <v>0</v>
      </c>
      <c r="F57" s="220"/>
      <c r="H57" s="212"/>
      <c r="I57" s="197"/>
    </row>
    <row r="58" spans="4:9" ht="12.75" customHeight="1">
      <c r="D58" s="215" t="s">
        <v>162</v>
      </c>
      <c r="E58" s="258">
        <v>0</v>
      </c>
      <c r="F58" s="220"/>
      <c r="H58" s="212"/>
      <c r="I58" s="197"/>
    </row>
    <row r="59" spans="4:9" ht="12.75" customHeight="1">
      <c r="D59" s="215" t="s">
        <v>351</v>
      </c>
      <c r="E59" s="256">
        <f>SUM(E50:E57)</f>
        <v>75262.85</v>
      </c>
      <c r="F59" s="220"/>
      <c r="H59" s="212"/>
      <c r="I59" s="197"/>
    </row>
    <row r="60" spans="4:9" ht="12.75" customHeight="1">
      <c r="D60" s="215"/>
      <c r="E60" s="253"/>
      <c r="F60" s="220"/>
      <c r="H60" s="212"/>
      <c r="I60" s="197"/>
    </row>
    <row r="61" spans="4:9" ht="38.25">
      <c r="D61" s="216" t="s">
        <v>251</v>
      </c>
      <c r="E61" s="257">
        <f>E47-E59</f>
        <v>1682.1499999999942</v>
      </c>
      <c r="F61" s="182">
        <f>E61+E56</f>
        <v>2432.149999999994</v>
      </c>
      <c r="H61" s="260" t="s">
        <v>358</v>
      </c>
      <c r="I61" s="197"/>
    </row>
    <row r="62" spans="8:9" ht="12.75" customHeight="1">
      <c r="H62" s="198"/>
      <c r="I62" s="197"/>
    </row>
    <row r="63" spans="1:9" ht="12.75" customHeight="1">
      <c r="A63" s="199"/>
      <c r="E63" s="182"/>
      <c r="F63" s="122"/>
      <c r="G63" s="122"/>
      <c r="H63" s="189"/>
      <c r="I63" s="197"/>
    </row>
    <row r="64" spans="6:9" ht="12.75" customHeight="1">
      <c r="F64" s="122"/>
      <c r="G64" s="122"/>
      <c r="H64" s="189"/>
      <c r="I64" s="197"/>
    </row>
    <row r="66" spans="6:8" ht="12.75" customHeight="1">
      <c r="F66" s="182"/>
      <c r="G66" s="182"/>
      <c r="H66" s="196"/>
    </row>
    <row r="67" ht="12.75" customHeight="1">
      <c r="D67" s="184"/>
    </row>
    <row r="68" spans="2:3" ht="12.75" customHeight="1">
      <c r="B68" s="184"/>
      <c r="C68" s="184"/>
    </row>
    <row r="69" spans="2:3" ht="12.75" customHeight="1">
      <c r="B69" s="184"/>
      <c r="C69" s="184"/>
    </row>
    <row r="70" spans="2:3" ht="12.75" customHeight="1">
      <c r="B70" s="184"/>
      <c r="C70" s="184"/>
    </row>
    <row r="71" spans="2:3" ht="12.75" customHeight="1">
      <c r="B71" s="184"/>
      <c r="C71" s="184"/>
    </row>
    <row r="72" spans="2:3" ht="12.75" customHeight="1">
      <c r="B72" s="184"/>
      <c r="C72" s="184"/>
    </row>
    <row r="73" spans="2:3" ht="12.75" customHeight="1">
      <c r="B73" s="184"/>
      <c r="C73" s="184"/>
    </row>
    <row r="74" spans="2:3" ht="12.75" customHeight="1">
      <c r="B74" s="184"/>
      <c r="C74" s="184"/>
    </row>
    <row r="75" spans="2:3" ht="12.75" customHeight="1">
      <c r="B75" s="184"/>
      <c r="C75" s="184"/>
    </row>
    <row r="76" spans="2:3" ht="12.75" customHeight="1">
      <c r="B76" s="184"/>
      <c r="C76" s="184"/>
    </row>
    <row r="77" spans="2:3" ht="12.75" customHeight="1">
      <c r="B77" s="184"/>
      <c r="C77" s="184"/>
    </row>
    <row r="79" ht="12.75" customHeight="1">
      <c r="D79" s="184"/>
    </row>
  </sheetData>
  <sheetProtection/>
  <mergeCells count="2">
    <mergeCell ref="H1:K1"/>
    <mergeCell ref="B1:E1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4"/>
  <sheetViews>
    <sheetView zoomScalePageLayoutView="0" workbookViewId="0" topLeftCell="A272">
      <selection activeCell="G291" sqref="G291"/>
    </sheetView>
  </sheetViews>
  <sheetFormatPr defaultColWidth="17.140625" defaultRowHeight="12.75" customHeight="1"/>
  <cols>
    <col min="1" max="1" width="62.00390625" style="0" customWidth="1"/>
    <col min="2" max="2" width="8.421875" style="0" customWidth="1"/>
    <col min="3" max="3" width="14.00390625" style="0" customWidth="1"/>
    <col min="4" max="4" width="12.00390625" style="0" bestFit="1" customWidth="1"/>
    <col min="5" max="5" width="3.00390625" style="245" customWidth="1"/>
    <col min="6" max="6" width="25.00390625" style="0" bestFit="1" customWidth="1"/>
    <col min="7" max="7" width="42.7109375" style="0" bestFit="1" customWidth="1"/>
  </cols>
  <sheetData>
    <row r="1" spans="1:7" ht="102">
      <c r="A1" s="188" t="s">
        <v>64</v>
      </c>
      <c r="B1" s="188"/>
      <c r="C1" s="188"/>
      <c r="D1" s="188"/>
      <c r="E1" s="237"/>
      <c r="F1" s="8" t="s">
        <v>65</v>
      </c>
      <c r="G1" s="8" t="s">
        <v>68</v>
      </c>
    </row>
    <row r="2" spans="1:22" ht="12.75" customHeight="1">
      <c r="A2" s="139" t="s">
        <v>66</v>
      </c>
      <c r="B2" s="139"/>
      <c r="C2" s="120"/>
      <c r="D2" s="120"/>
      <c r="E2" s="2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39" t="s">
        <v>67</v>
      </c>
      <c r="B3" s="139"/>
      <c r="C3" s="120"/>
      <c r="D3" s="120"/>
      <c r="E3" s="2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40" t="s">
        <v>69</v>
      </c>
      <c r="B4" s="140"/>
      <c r="C4" s="145">
        <v>337.5</v>
      </c>
      <c r="D4" s="145">
        <f>C4</f>
        <v>337.5</v>
      </c>
      <c r="E4" s="2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140"/>
      <c r="B5" s="140"/>
      <c r="C5" s="145"/>
      <c r="D5" s="145"/>
      <c r="E5" s="2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7" ht="12.75" customHeight="1">
      <c r="A6" s="143" t="s">
        <v>373</v>
      </c>
      <c r="B6" s="120"/>
      <c r="C6" s="120"/>
      <c r="D6" s="120"/>
      <c r="E6" s="238"/>
      <c r="G6" s="8"/>
    </row>
    <row r="7" spans="1:7" ht="12.75" customHeight="1">
      <c r="A7" s="8" t="s">
        <v>70</v>
      </c>
      <c r="B7" s="8" t="s">
        <v>1</v>
      </c>
      <c r="C7" s="8" t="s">
        <v>71</v>
      </c>
      <c r="D7" s="8" t="s">
        <v>46</v>
      </c>
      <c r="E7" s="240"/>
      <c r="G7" s="8"/>
    </row>
    <row r="8" spans="1:7" ht="12.75" customHeight="1">
      <c r="A8" s="8" t="s">
        <v>72</v>
      </c>
      <c r="B8" s="8">
        <v>10</v>
      </c>
      <c r="C8" s="8">
        <v>9</v>
      </c>
      <c r="D8" s="153">
        <f>B8*C8</f>
        <v>90</v>
      </c>
      <c r="E8" s="241"/>
      <c r="F8" s="8"/>
      <c r="G8" s="8"/>
    </row>
    <row r="9" spans="1:7" ht="12.75" customHeight="1">
      <c r="A9" s="8" t="s">
        <v>73</v>
      </c>
      <c r="B9" s="8">
        <v>2</v>
      </c>
      <c r="C9" s="8">
        <v>36</v>
      </c>
      <c r="D9" s="153">
        <f>B9*C9</f>
        <v>72</v>
      </c>
      <c r="E9" s="241"/>
      <c r="F9" s="8"/>
      <c r="G9" s="8"/>
    </row>
    <row r="10" spans="1:7" ht="12.75" customHeight="1">
      <c r="A10" s="8" t="s">
        <v>320</v>
      </c>
      <c r="B10" s="8">
        <v>0</v>
      </c>
      <c r="C10" s="8">
        <v>355.55</v>
      </c>
      <c r="D10" s="153">
        <f>B10*C10</f>
        <v>0</v>
      </c>
      <c r="E10" s="240"/>
      <c r="G10" s="8"/>
    </row>
    <row r="11" spans="1:5" ht="12.75" customHeight="1">
      <c r="A11" s="140" t="s">
        <v>74</v>
      </c>
      <c r="B11" s="140"/>
      <c r="C11" s="8"/>
      <c r="D11" s="145">
        <f>SUM(D8:D10)</f>
        <v>162</v>
      </c>
      <c r="E11" s="239"/>
    </row>
    <row r="12" spans="1:5" ht="12.75" customHeight="1">
      <c r="A12" s="125" t="s">
        <v>296</v>
      </c>
      <c r="B12" s="125"/>
      <c r="D12" s="144">
        <v>0</v>
      </c>
      <c r="E12" s="242"/>
    </row>
    <row r="13" spans="1:5" ht="12.75" customHeight="1">
      <c r="A13" s="125"/>
      <c r="B13" s="125"/>
      <c r="D13" s="144"/>
      <c r="E13" s="242"/>
    </row>
    <row r="14" spans="1:22" ht="12.75" customHeight="1">
      <c r="A14" s="139" t="s">
        <v>75</v>
      </c>
      <c r="B14" s="139"/>
      <c r="C14" s="120"/>
      <c r="D14" s="147">
        <f>(D11*D12)+D11</f>
        <v>162</v>
      </c>
      <c r="E14" s="2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7" ht="12.75" customHeight="1">
      <c r="A15" s="143" t="s">
        <v>374</v>
      </c>
      <c r="B15" s="120"/>
      <c r="C15" s="120"/>
      <c r="D15" s="120"/>
      <c r="E15" s="238"/>
      <c r="G15" s="8"/>
    </row>
    <row r="16" spans="1:7" ht="12.75" customHeight="1">
      <c r="A16" s="8" t="s">
        <v>70</v>
      </c>
      <c r="B16" s="8" t="s">
        <v>1</v>
      </c>
      <c r="C16" s="8" t="s">
        <v>71</v>
      </c>
      <c r="D16" s="8" t="s">
        <v>46</v>
      </c>
      <c r="E16" s="240"/>
      <c r="G16" s="8"/>
    </row>
    <row r="17" spans="1:7" ht="12.75" customHeight="1">
      <c r="A17" s="8" t="s">
        <v>72</v>
      </c>
      <c r="B17" s="8">
        <v>10</v>
      </c>
      <c r="C17" s="8">
        <v>9</v>
      </c>
      <c r="D17" s="153">
        <f>B17*C17</f>
        <v>90</v>
      </c>
      <c r="E17" s="241"/>
      <c r="F17" s="8"/>
      <c r="G17" s="8"/>
    </row>
    <row r="18" spans="1:7" ht="12.75" customHeight="1">
      <c r="A18" s="8" t="s">
        <v>73</v>
      </c>
      <c r="B18" s="8">
        <v>1</v>
      </c>
      <c r="C18" s="8">
        <v>36</v>
      </c>
      <c r="D18" s="153">
        <f>B18*C18</f>
        <v>36</v>
      </c>
      <c r="E18" s="241"/>
      <c r="F18" s="8"/>
      <c r="G18" s="8"/>
    </row>
    <row r="19" spans="1:7" ht="12.75" customHeight="1">
      <c r="A19" s="8" t="s">
        <v>320</v>
      </c>
      <c r="B19" s="8">
        <v>1</v>
      </c>
      <c r="C19" s="8">
        <v>355.55</v>
      </c>
      <c r="D19" s="153">
        <f>B19*C19</f>
        <v>355.55</v>
      </c>
      <c r="E19" s="240"/>
      <c r="G19" s="8"/>
    </row>
    <row r="20" spans="1:5" ht="12.75" customHeight="1">
      <c r="A20" s="140" t="s">
        <v>74</v>
      </c>
      <c r="B20" s="140"/>
      <c r="C20" s="8"/>
      <c r="D20" s="145">
        <f>SUM(D17:D19)</f>
        <v>481.55</v>
      </c>
      <c r="E20" s="239"/>
    </row>
    <row r="21" spans="1:5" ht="12.75" customHeight="1">
      <c r="A21" s="125" t="s">
        <v>296</v>
      </c>
      <c r="B21" s="125"/>
      <c r="D21" s="144">
        <v>0</v>
      </c>
      <c r="E21" s="242"/>
    </row>
    <row r="22" spans="1:5" ht="12.75" customHeight="1">
      <c r="A22" s="125"/>
      <c r="B22" s="125"/>
      <c r="D22" s="144"/>
      <c r="E22" s="242"/>
    </row>
    <row r="23" spans="1:22" ht="12.75" customHeight="1">
      <c r="A23" s="139" t="s">
        <v>75</v>
      </c>
      <c r="B23" s="139"/>
      <c r="C23" s="120"/>
      <c r="D23" s="147">
        <f>(D20*D21)+D20</f>
        <v>481.55</v>
      </c>
      <c r="E23" s="24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20"/>
      <c r="B24" s="120"/>
      <c r="C24" s="120"/>
      <c r="D24" s="145"/>
      <c r="E24" s="23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56" ht="12.75" customHeight="1">
      <c r="A25" s="143" t="s">
        <v>295</v>
      </c>
      <c r="B25" s="143"/>
      <c r="C25" s="120"/>
      <c r="D25" s="120"/>
      <c r="E25" s="238"/>
      <c r="I25" s="120"/>
      <c r="J25" s="143"/>
      <c r="K25" s="143"/>
      <c r="L25" s="120"/>
      <c r="M25" s="120"/>
      <c r="N25" s="143"/>
      <c r="O25" s="143"/>
      <c r="P25" s="120"/>
      <c r="Q25" s="120"/>
      <c r="R25" s="143"/>
      <c r="S25" s="143"/>
      <c r="T25" s="120"/>
      <c r="U25" s="120"/>
      <c r="V25" s="143"/>
      <c r="W25" s="143"/>
      <c r="X25" s="120"/>
      <c r="Y25" s="120"/>
      <c r="Z25" s="143"/>
      <c r="AA25" s="143"/>
      <c r="AB25" s="120"/>
      <c r="AC25" s="120"/>
      <c r="AD25" s="143"/>
      <c r="AE25" s="143"/>
      <c r="AF25" s="120"/>
      <c r="AG25" s="120"/>
      <c r="AH25" s="143"/>
      <c r="AI25" s="143"/>
      <c r="AJ25" s="120"/>
      <c r="AK25" s="120"/>
      <c r="AL25" s="143"/>
      <c r="AM25" s="143"/>
      <c r="AN25" s="120"/>
      <c r="AO25" s="120"/>
      <c r="AP25" s="143"/>
      <c r="AQ25" s="143"/>
      <c r="AR25" s="120"/>
      <c r="AS25" s="120"/>
      <c r="AT25" s="143"/>
      <c r="AU25" s="143"/>
      <c r="AV25" s="120"/>
      <c r="AW25" s="120"/>
      <c r="AX25" s="143"/>
      <c r="AY25" s="143"/>
      <c r="AZ25" s="120"/>
      <c r="BA25" s="120"/>
      <c r="BB25" s="143"/>
      <c r="BC25" s="143"/>
      <c r="BD25" s="120"/>
      <c r="BE25" s="120"/>
      <c r="BF25" s="143"/>
      <c r="BG25" s="143"/>
      <c r="BH25" s="120"/>
      <c r="BI25" s="120"/>
      <c r="BJ25" s="143"/>
      <c r="BK25" s="143"/>
      <c r="BL25" s="120"/>
      <c r="BM25" s="120"/>
      <c r="BN25" s="143"/>
      <c r="BO25" s="143"/>
      <c r="BP25" s="120"/>
      <c r="BQ25" s="120"/>
      <c r="BR25" s="143"/>
      <c r="BS25" s="143"/>
      <c r="BT25" s="120"/>
      <c r="BU25" s="120"/>
      <c r="BV25" s="143"/>
      <c r="BW25" s="143"/>
      <c r="BX25" s="120"/>
      <c r="BY25" s="120"/>
      <c r="BZ25" s="143"/>
      <c r="CA25" s="143"/>
      <c r="CB25" s="120"/>
      <c r="CC25" s="120"/>
      <c r="CD25" s="143"/>
      <c r="CE25" s="143"/>
      <c r="CF25" s="120"/>
      <c r="CG25" s="120"/>
      <c r="CH25" s="143"/>
      <c r="CI25" s="143"/>
      <c r="CJ25" s="120"/>
      <c r="CK25" s="120"/>
      <c r="CL25" s="143"/>
      <c r="CM25" s="143"/>
      <c r="CN25" s="120"/>
      <c r="CO25" s="120"/>
      <c r="CP25" s="143"/>
      <c r="CQ25" s="143"/>
      <c r="CR25" s="120"/>
      <c r="CS25" s="120"/>
      <c r="CT25" s="143"/>
      <c r="CU25" s="143"/>
      <c r="CV25" s="120"/>
      <c r="CW25" s="120"/>
      <c r="CX25" s="143"/>
      <c r="CY25" s="143"/>
      <c r="CZ25" s="120"/>
      <c r="DA25" s="120"/>
      <c r="DB25" s="143"/>
      <c r="DC25" s="143"/>
      <c r="DD25" s="120"/>
      <c r="DE25" s="120"/>
      <c r="DF25" s="143"/>
      <c r="DG25" s="143"/>
      <c r="DH25" s="120"/>
      <c r="DI25" s="120"/>
      <c r="DJ25" s="143"/>
      <c r="DK25" s="143"/>
      <c r="DL25" s="120"/>
      <c r="DM25" s="120"/>
      <c r="DN25" s="143"/>
      <c r="DO25" s="143"/>
      <c r="DP25" s="120"/>
      <c r="DQ25" s="120"/>
      <c r="DR25" s="143"/>
      <c r="DS25" s="143"/>
      <c r="DT25" s="120"/>
      <c r="DU25" s="120"/>
      <c r="DV25" s="143"/>
      <c r="DW25" s="143"/>
      <c r="DX25" s="120"/>
      <c r="DY25" s="120"/>
      <c r="DZ25" s="143"/>
      <c r="EA25" s="143"/>
      <c r="EB25" s="120"/>
      <c r="EC25" s="120"/>
      <c r="ED25" s="143"/>
      <c r="EE25" s="143"/>
      <c r="EF25" s="120"/>
      <c r="EG25" s="120"/>
      <c r="EH25" s="143"/>
      <c r="EI25" s="143"/>
      <c r="EJ25" s="120"/>
      <c r="EK25" s="120"/>
      <c r="EL25" s="143"/>
      <c r="EM25" s="143"/>
      <c r="EN25" s="120"/>
      <c r="EO25" s="120"/>
      <c r="EP25" s="143"/>
      <c r="EQ25" s="143"/>
      <c r="ER25" s="120"/>
      <c r="ES25" s="120"/>
      <c r="ET25" s="143"/>
      <c r="EU25" s="143"/>
      <c r="EV25" s="120"/>
      <c r="EW25" s="120"/>
      <c r="EX25" s="143"/>
      <c r="EY25" s="143"/>
      <c r="EZ25" s="120"/>
      <c r="FA25" s="120"/>
      <c r="FB25" s="143"/>
      <c r="FC25" s="143"/>
      <c r="FD25" s="120"/>
      <c r="FE25" s="120"/>
      <c r="FF25" s="143"/>
      <c r="FG25" s="143"/>
      <c r="FH25" s="120"/>
      <c r="FI25" s="120"/>
      <c r="FJ25" s="143"/>
      <c r="FK25" s="143"/>
      <c r="FL25" s="120"/>
      <c r="FM25" s="120"/>
      <c r="FN25" s="143"/>
      <c r="FO25" s="143"/>
      <c r="FP25" s="120"/>
      <c r="FQ25" s="120"/>
      <c r="FR25" s="143"/>
      <c r="FS25" s="143"/>
      <c r="FT25" s="120"/>
      <c r="FU25" s="120"/>
      <c r="FV25" s="143"/>
      <c r="FW25" s="143"/>
      <c r="FX25" s="120"/>
      <c r="FY25" s="120"/>
      <c r="FZ25" s="143"/>
      <c r="GA25" s="143"/>
      <c r="GB25" s="120"/>
      <c r="GC25" s="120"/>
      <c r="GD25" s="143"/>
      <c r="GE25" s="143"/>
      <c r="GF25" s="120"/>
      <c r="GG25" s="120"/>
      <c r="GH25" s="143"/>
      <c r="GI25" s="143"/>
      <c r="GJ25" s="120"/>
      <c r="GK25" s="120"/>
      <c r="GL25" s="143"/>
      <c r="GM25" s="143"/>
      <c r="GN25" s="120"/>
      <c r="GO25" s="120"/>
      <c r="GP25" s="143"/>
      <c r="GQ25" s="143"/>
      <c r="GR25" s="120"/>
      <c r="GS25" s="120"/>
      <c r="GT25" s="143"/>
      <c r="GU25" s="143"/>
      <c r="GV25" s="120"/>
      <c r="GW25" s="120"/>
      <c r="GX25" s="143"/>
      <c r="GY25" s="143"/>
      <c r="GZ25" s="120"/>
      <c r="HA25" s="120"/>
      <c r="HB25" s="143"/>
      <c r="HC25" s="143"/>
      <c r="HD25" s="120"/>
      <c r="HE25" s="120"/>
      <c r="HF25" s="143"/>
      <c r="HG25" s="143"/>
      <c r="HH25" s="120"/>
      <c r="HI25" s="120"/>
      <c r="HJ25" s="143"/>
      <c r="HK25" s="143"/>
      <c r="HL25" s="120"/>
      <c r="HM25" s="120"/>
      <c r="HN25" s="143"/>
      <c r="HO25" s="143"/>
      <c r="HP25" s="120"/>
      <c r="HQ25" s="120"/>
      <c r="HR25" s="143"/>
      <c r="HS25" s="143"/>
      <c r="HT25" s="120"/>
      <c r="HU25" s="120"/>
      <c r="HV25" s="143"/>
      <c r="HW25" s="143"/>
      <c r="HX25" s="120"/>
      <c r="HY25" s="120"/>
      <c r="HZ25" s="143"/>
      <c r="IA25" s="143"/>
      <c r="IB25" s="120"/>
      <c r="IC25" s="120"/>
      <c r="ID25" s="143"/>
      <c r="IE25" s="143"/>
      <c r="IF25" s="120"/>
      <c r="IG25" s="120"/>
      <c r="IH25" s="143"/>
      <c r="II25" s="143"/>
      <c r="IJ25" s="120"/>
      <c r="IK25" s="120"/>
      <c r="IL25" s="143"/>
      <c r="IM25" s="143"/>
      <c r="IN25" s="120"/>
      <c r="IO25" s="120"/>
      <c r="IP25" s="143"/>
      <c r="IQ25" s="143"/>
      <c r="IR25" s="120"/>
      <c r="IS25" s="120"/>
      <c r="IT25" s="143"/>
      <c r="IU25" s="143"/>
      <c r="IV25" s="120"/>
    </row>
    <row r="26" spans="1:256" ht="12.75" customHeight="1">
      <c r="A26" s="140" t="s">
        <v>70</v>
      </c>
      <c r="B26" s="8" t="s">
        <v>1</v>
      </c>
      <c r="C26" s="8" t="s">
        <v>71</v>
      </c>
      <c r="D26" s="8" t="s">
        <v>46</v>
      </c>
      <c r="E26" s="240"/>
      <c r="I26" s="8"/>
      <c r="J26" s="140"/>
      <c r="K26" s="8"/>
      <c r="L26" s="8"/>
      <c r="M26" s="8"/>
      <c r="N26" s="140"/>
      <c r="O26" s="8"/>
      <c r="P26" s="8"/>
      <c r="Q26" s="8"/>
      <c r="R26" s="140"/>
      <c r="S26" s="8"/>
      <c r="T26" s="8"/>
      <c r="U26" s="8"/>
      <c r="V26" s="140"/>
      <c r="W26" s="8"/>
      <c r="X26" s="8"/>
      <c r="Y26" s="8"/>
      <c r="Z26" s="140"/>
      <c r="AA26" s="8"/>
      <c r="AB26" s="8"/>
      <c r="AC26" s="8"/>
      <c r="AD26" s="140"/>
      <c r="AE26" s="8"/>
      <c r="AF26" s="8"/>
      <c r="AG26" s="8"/>
      <c r="AH26" s="140"/>
      <c r="AI26" s="8"/>
      <c r="AJ26" s="8"/>
      <c r="AK26" s="8"/>
      <c r="AL26" s="140"/>
      <c r="AM26" s="8"/>
      <c r="AN26" s="8"/>
      <c r="AO26" s="8"/>
      <c r="AP26" s="140"/>
      <c r="AQ26" s="8"/>
      <c r="AR26" s="8"/>
      <c r="AS26" s="8"/>
      <c r="AT26" s="140"/>
      <c r="AU26" s="8"/>
      <c r="AV26" s="8"/>
      <c r="AW26" s="8"/>
      <c r="AX26" s="140"/>
      <c r="AY26" s="8"/>
      <c r="AZ26" s="8"/>
      <c r="BA26" s="8"/>
      <c r="BB26" s="140"/>
      <c r="BC26" s="8"/>
      <c r="BD26" s="8"/>
      <c r="BE26" s="8"/>
      <c r="BF26" s="140"/>
      <c r="BG26" s="8"/>
      <c r="BH26" s="8"/>
      <c r="BI26" s="8"/>
      <c r="BJ26" s="140"/>
      <c r="BK26" s="8"/>
      <c r="BL26" s="8"/>
      <c r="BM26" s="8"/>
      <c r="BN26" s="140"/>
      <c r="BO26" s="8"/>
      <c r="BP26" s="8"/>
      <c r="BQ26" s="8"/>
      <c r="BR26" s="140"/>
      <c r="BS26" s="8"/>
      <c r="BT26" s="8"/>
      <c r="BU26" s="8"/>
      <c r="BV26" s="140"/>
      <c r="BW26" s="8"/>
      <c r="BX26" s="8"/>
      <c r="BY26" s="8"/>
      <c r="BZ26" s="140"/>
      <c r="CA26" s="8"/>
      <c r="CB26" s="8"/>
      <c r="CC26" s="8"/>
      <c r="CD26" s="140"/>
      <c r="CE26" s="8"/>
      <c r="CF26" s="8"/>
      <c r="CG26" s="8"/>
      <c r="CH26" s="140"/>
      <c r="CI26" s="8"/>
      <c r="CJ26" s="8"/>
      <c r="CK26" s="8"/>
      <c r="CL26" s="140"/>
      <c r="CM26" s="8"/>
      <c r="CN26" s="8"/>
      <c r="CO26" s="8"/>
      <c r="CP26" s="140"/>
      <c r="CQ26" s="8"/>
      <c r="CR26" s="8"/>
      <c r="CS26" s="8"/>
      <c r="CT26" s="140"/>
      <c r="CU26" s="8"/>
      <c r="CV26" s="8"/>
      <c r="CW26" s="8"/>
      <c r="CX26" s="140"/>
      <c r="CY26" s="8"/>
      <c r="CZ26" s="8"/>
      <c r="DA26" s="8"/>
      <c r="DB26" s="140"/>
      <c r="DC26" s="8"/>
      <c r="DD26" s="8"/>
      <c r="DE26" s="8"/>
      <c r="DF26" s="140"/>
      <c r="DG26" s="8"/>
      <c r="DH26" s="8"/>
      <c r="DI26" s="8"/>
      <c r="DJ26" s="140"/>
      <c r="DK26" s="8"/>
      <c r="DL26" s="8"/>
      <c r="DM26" s="8"/>
      <c r="DN26" s="140"/>
      <c r="DO26" s="8"/>
      <c r="DP26" s="8"/>
      <c r="DQ26" s="8"/>
      <c r="DR26" s="140"/>
      <c r="DS26" s="8"/>
      <c r="DT26" s="8"/>
      <c r="DU26" s="8"/>
      <c r="DV26" s="140"/>
      <c r="DW26" s="8"/>
      <c r="DX26" s="8"/>
      <c r="DY26" s="8"/>
      <c r="DZ26" s="140"/>
      <c r="EA26" s="8"/>
      <c r="EB26" s="8"/>
      <c r="EC26" s="8"/>
      <c r="ED26" s="140"/>
      <c r="EE26" s="8"/>
      <c r="EF26" s="8"/>
      <c r="EG26" s="8"/>
      <c r="EH26" s="140"/>
      <c r="EI26" s="8"/>
      <c r="EJ26" s="8"/>
      <c r="EK26" s="8"/>
      <c r="EL26" s="140"/>
      <c r="EM26" s="8"/>
      <c r="EN26" s="8"/>
      <c r="EO26" s="8"/>
      <c r="EP26" s="140"/>
      <c r="EQ26" s="8"/>
      <c r="ER26" s="8"/>
      <c r="ES26" s="8"/>
      <c r="ET26" s="140"/>
      <c r="EU26" s="8"/>
      <c r="EV26" s="8"/>
      <c r="EW26" s="8"/>
      <c r="EX26" s="140"/>
      <c r="EY26" s="8"/>
      <c r="EZ26" s="8"/>
      <c r="FA26" s="8"/>
      <c r="FB26" s="140"/>
      <c r="FC26" s="8"/>
      <c r="FD26" s="8"/>
      <c r="FE26" s="8"/>
      <c r="FF26" s="140"/>
      <c r="FG26" s="8"/>
      <c r="FH26" s="8"/>
      <c r="FI26" s="8"/>
      <c r="FJ26" s="140"/>
      <c r="FK26" s="8"/>
      <c r="FL26" s="8"/>
      <c r="FM26" s="8"/>
      <c r="FN26" s="140"/>
      <c r="FO26" s="8"/>
      <c r="FP26" s="8"/>
      <c r="FQ26" s="8"/>
      <c r="FR26" s="140"/>
      <c r="FS26" s="8"/>
      <c r="FT26" s="8"/>
      <c r="FU26" s="8"/>
      <c r="FV26" s="140"/>
      <c r="FW26" s="8"/>
      <c r="FX26" s="8"/>
      <c r="FY26" s="8"/>
      <c r="FZ26" s="140"/>
      <c r="GA26" s="8"/>
      <c r="GB26" s="8"/>
      <c r="GC26" s="8"/>
      <c r="GD26" s="140"/>
      <c r="GE26" s="8"/>
      <c r="GF26" s="8"/>
      <c r="GG26" s="8"/>
      <c r="GH26" s="140"/>
      <c r="GI26" s="8"/>
      <c r="GJ26" s="8"/>
      <c r="GK26" s="8"/>
      <c r="GL26" s="140"/>
      <c r="GM26" s="8"/>
      <c r="GN26" s="8"/>
      <c r="GO26" s="8"/>
      <c r="GP26" s="140"/>
      <c r="GQ26" s="8"/>
      <c r="GR26" s="8"/>
      <c r="GS26" s="8"/>
      <c r="GT26" s="140"/>
      <c r="GU26" s="8"/>
      <c r="GV26" s="8"/>
      <c r="GW26" s="8"/>
      <c r="GX26" s="140"/>
      <c r="GY26" s="8"/>
      <c r="GZ26" s="8"/>
      <c r="HA26" s="8"/>
      <c r="HB26" s="140"/>
      <c r="HC26" s="8"/>
      <c r="HD26" s="8"/>
      <c r="HE26" s="8"/>
      <c r="HF26" s="140"/>
      <c r="HG26" s="8"/>
      <c r="HH26" s="8"/>
      <c r="HI26" s="8"/>
      <c r="HJ26" s="140"/>
      <c r="HK26" s="8"/>
      <c r="HL26" s="8"/>
      <c r="HM26" s="8"/>
      <c r="HN26" s="140"/>
      <c r="HO26" s="8"/>
      <c r="HP26" s="8"/>
      <c r="HQ26" s="8"/>
      <c r="HR26" s="140"/>
      <c r="HS26" s="8"/>
      <c r="HT26" s="8"/>
      <c r="HU26" s="8"/>
      <c r="HV26" s="140"/>
      <c r="HW26" s="8"/>
      <c r="HX26" s="8"/>
      <c r="HY26" s="8"/>
      <c r="HZ26" s="140"/>
      <c r="IA26" s="8"/>
      <c r="IB26" s="8"/>
      <c r="IC26" s="8"/>
      <c r="ID26" s="140"/>
      <c r="IE26" s="8"/>
      <c r="IF26" s="8"/>
      <c r="IG26" s="8"/>
      <c r="IH26" s="140"/>
      <c r="II26" s="8"/>
      <c r="IJ26" s="8"/>
      <c r="IK26" s="8"/>
      <c r="IL26" s="140"/>
      <c r="IM26" s="8"/>
      <c r="IN26" s="8"/>
      <c r="IO26" s="8"/>
      <c r="IP26" s="140"/>
      <c r="IQ26" s="8"/>
      <c r="IR26" s="8"/>
      <c r="IS26" s="8"/>
      <c r="IT26" s="140"/>
      <c r="IU26" s="8"/>
      <c r="IV26" s="8"/>
    </row>
    <row r="27" spans="1:256" ht="12.75" customHeight="1">
      <c r="A27" s="140" t="s">
        <v>320</v>
      </c>
      <c r="B27" s="140">
        <v>1</v>
      </c>
      <c r="C27" s="145">
        <v>355.55</v>
      </c>
      <c r="D27" s="153">
        <f aca="true" t="shared" si="0" ref="D27:D39">B27*C27</f>
        <v>355.55</v>
      </c>
      <c r="E27" s="241"/>
      <c r="I27" s="153"/>
      <c r="J27" s="140"/>
      <c r="K27" s="140"/>
      <c r="L27" s="145"/>
      <c r="M27" s="153"/>
      <c r="N27" s="140"/>
      <c r="O27" s="140"/>
      <c r="P27" s="145"/>
      <c r="Q27" s="153"/>
      <c r="R27" s="140"/>
      <c r="S27" s="140"/>
      <c r="T27" s="145"/>
      <c r="U27" s="153"/>
      <c r="V27" s="140"/>
      <c r="W27" s="140"/>
      <c r="X27" s="145"/>
      <c r="Y27" s="153"/>
      <c r="Z27" s="140"/>
      <c r="AA27" s="140"/>
      <c r="AB27" s="145"/>
      <c r="AC27" s="153"/>
      <c r="AD27" s="140"/>
      <c r="AE27" s="140"/>
      <c r="AF27" s="145"/>
      <c r="AG27" s="153"/>
      <c r="AH27" s="140"/>
      <c r="AI27" s="140"/>
      <c r="AJ27" s="145"/>
      <c r="AK27" s="153"/>
      <c r="AL27" s="140"/>
      <c r="AM27" s="140"/>
      <c r="AN27" s="145"/>
      <c r="AO27" s="153"/>
      <c r="AP27" s="140"/>
      <c r="AQ27" s="140"/>
      <c r="AR27" s="145"/>
      <c r="AS27" s="153"/>
      <c r="AT27" s="140"/>
      <c r="AU27" s="140"/>
      <c r="AV27" s="145"/>
      <c r="AW27" s="153"/>
      <c r="AX27" s="140"/>
      <c r="AY27" s="140"/>
      <c r="AZ27" s="145"/>
      <c r="BA27" s="153"/>
      <c r="BB27" s="140"/>
      <c r="BC27" s="140"/>
      <c r="BD27" s="145"/>
      <c r="BE27" s="153"/>
      <c r="BF27" s="140"/>
      <c r="BG27" s="140"/>
      <c r="BH27" s="145"/>
      <c r="BI27" s="153"/>
      <c r="BJ27" s="140"/>
      <c r="BK27" s="140"/>
      <c r="BL27" s="145"/>
      <c r="BM27" s="153"/>
      <c r="BN27" s="140"/>
      <c r="BO27" s="140"/>
      <c r="BP27" s="145"/>
      <c r="BQ27" s="153"/>
      <c r="BR27" s="140"/>
      <c r="BS27" s="140"/>
      <c r="BT27" s="145"/>
      <c r="BU27" s="153"/>
      <c r="BV27" s="140"/>
      <c r="BW27" s="140"/>
      <c r="BX27" s="145"/>
      <c r="BY27" s="153"/>
      <c r="BZ27" s="140"/>
      <c r="CA27" s="140"/>
      <c r="CB27" s="145"/>
      <c r="CC27" s="153"/>
      <c r="CD27" s="140"/>
      <c r="CE27" s="140"/>
      <c r="CF27" s="145"/>
      <c r="CG27" s="153"/>
      <c r="CH27" s="140"/>
      <c r="CI27" s="140"/>
      <c r="CJ27" s="145"/>
      <c r="CK27" s="153"/>
      <c r="CL27" s="140"/>
      <c r="CM27" s="140"/>
      <c r="CN27" s="145"/>
      <c r="CO27" s="153"/>
      <c r="CP27" s="140"/>
      <c r="CQ27" s="140"/>
      <c r="CR27" s="145"/>
      <c r="CS27" s="153"/>
      <c r="CT27" s="140"/>
      <c r="CU27" s="140"/>
      <c r="CV27" s="145"/>
      <c r="CW27" s="153"/>
      <c r="CX27" s="140"/>
      <c r="CY27" s="140"/>
      <c r="CZ27" s="145"/>
      <c r="DA27" s="153"/>
      <c r="DB27" s="140"/>
      <c r="DC27" s="140"/>
      <c r="DD27" s="145"/>
      <c r="DE27" s="153"/>
      <c r="DF27" s="140"/>
      <c r="DG27" s="140"/>
      <c r="DH27" s="145"/>
      <c r="DI27" s="153"/>
      <c r="DJ27" s="140"/>
      <c r="DK27" s="140"/>
      <c r="DL27" s="145"/>
      <c r="DM27" s="153"/>
      <c r="DN27" s="140"/>
      <c r="DO27" s="140"/>
      <c r="DP27" s="145"/>
      <c r="DQ27" s="153"/>
      <c r="DR27" s="140"/>
      <c r="DS27" s="140"/>
      <c r="DT27" s="145"/>
      <c r="DU27" s="153"/>
      <c r="DV27" s="140"/>
      <c r="DW27" s="140"/>
      <c r="DX27" s="145"/>
      <c r="DY27" s="153"/>
      <c r="DZ27" s="140"/>
      <c r="EA27" s="140"/>
      <c r="EB27" s="145"/>
      <c r="EC27" s="153"/>
      <c r="ED27" s="140"/>
      <c r="EE27" s="140"/>
      <c r="EF27" s="145"/>
      <c r="EG27" s="153"/>
      <c r="EH27" s="140"/>
      <c r="EI27" s="140"/>
      <c r="EJ27" s="145"/>
      <c r="EK27" s="153"/>
      <c r="EL27" s="140"/>
      <c r="EM27" s="140"/>
      <c r="EN27" s="145"/>
      <c r="EO27" s="153"/>
      <c r="EP27" s="140"/>
      <c r="EQ27" s="140"/>
      <c r="ER27" s="145"/>
      <c r="ES27" s="153"/>
      <c r="ET27" s="140"/>
      <c r="EU27" s="140"/>
      <c r="EV27" s="145"/>
      <c r="EW27" s="153"/>
      <c r="EX27" s="140"/>
      <c r="EY27" s="140"/>
      <c r="EZ27" s="145"/>
      <c r="FA27" s="153"/>
      <c r="FB27" s="140"/>
      <c r="FC27" s="140"/>
      <c r="FD27" s="145"/>
      <c r="FE27" s="153"/>
      <c r="FF27" s="140"/>
      <c r="FG27" s="140"/>
      <c r="FH27" s="145"/>
      <c r="FI27" s="153"/>
      <c r="FJ27" s="140"/>
      <c r="FK27" s="140"/>
      <c r="FL27" s="145"/>
      <c r="FM27" s="153"/>
      <c r="FN27" s="140"/>
      <c r="FO27" s="140"/>
      <c r="FP27" s="145"/>
      <c r="FQ27" s="153"/>
      <c r="FR27" s="140"/>
      <c r="FS27" s="140"/>
      <c r="FT27" s="145"/>
      <c r="FU27" s="153"/>
      <c r="FV27" s="140"/>
      <c r="FW27" s="140"/>
      <c r="FX27" s="145"/>
      <c r="FY27" s="153"/>
      <c r="FZ27" s="140"/>
      <c r="GA27" s="140"/>
      <c r="GB27" s="145"/>
      <c r="GC27" s="153"/>
      <c r="GD27" s="140"/>
      <c r="GE27" s="140"/>
      <c r="GF27" s="145"/>
      <c r="GG27" s="153"/>
      <c r="GH27" s="140"/>
      <c r="GI27" s="140"/>
      <c r="GJ27" s="145"/>
      <c r="GK27" s="153"/>
      <c r="GL27" s="140"/>
      <c r="GM27" s="140"/>
      <c r="GN27" s="145"/>
      <c r="GO27" s="153"/>
      <c r="GP27" s="140"/>
      <c r="GQ27" s="140"/>
      <c r="GR27" s="145"/>
      <c r="GS27" s="153"/>
      <c r="GT27" s="140"/>
      <c r="GU27" s="140"/>
      <c r="GV27" s="145"/>
      <c r="GW27" s="153"/>
      <c r="GX27" s="140"/>
      <c r="GY27" s="140"/>
      <c r="GZ27" s="145"/>
      <c r="HA27" s="153"/>
      <c r="HB27" s="140"/>
      <c r="HC27" s="140"/>
      <c r="HD27" s="145"/>
      <c r="HE27" s="153"/>
      <c r="HF27" s="140"/>
      <c r="HG27" s="140"/>
      <c r="HH27" s="145"/>
      <c r="HI27" s="153"/>
      <c r="HJ27" s="140"/>
      <c r="HK27" s="140"/>
      <c r="HL27" s="145"/>
      <c r="HM27" s="153"/>
      <c r="HN27" s="140"/>
      <c r="HO27" s="140"/>
      <c r="HP27" s="145"/>
      <c r="HQ27" s="153"/>
      <c r="HR27" s="140"/>
      <c r="HS27" s="140"/>
      <c r="HT27" s="145"/>
      <c r="HU27" s="153"/>
      <c r="HV27" s="140"/>
      <c r="HW27" s="140"/>
      <c r="HX27" s="145"/>
      <c r="HY27" s="153"/>
      <c r="HZ27" s="140"/>
      <c r="IA27" s="140"/>
      <c r="IB27" s="145"/>
      <c r="IC27" s="153"/>
      <c r="ID27" s="140"/>
      <c r="IE27" s="140"/>
      <c r="IF27" s="145"/>
      <c r="IG27" s="153"/>
      <c r="IH27" s="140"/>
      <c r="II27" s="140"/>
      <c r="IJ27" s="145"/>
      <c r="IK27" s="153"/>
      <c r="IL27" s="140"/>
      <c r="IM27" s="140"/>
      <c r="IN27" s="145"/>
      <c r="IO27" s="153"/>
      <c r="IP27" s="140"/>
      <c r="IQ27" s="140"/>
      <c r="IR27" s="145"/>
      <c r="IS27" s="153"/>
      <c r="IT27" s="140"/>
      <c r="IU27" s="140"/>
      <c r="IV27" s="145"/>
    </row>
    <row r="28" spans="1:256" ht="12.75" customHeight="1">
      <c r="A28" s="141" t="s">
        <v>321</v>
      </c>
      <c r="B28" s="140">
        <v>0</v>
      </c>
      <c r="C28" s="146">
        <v>0</v>
      </c>
      <c r="D28" s="153">
        <f t="shared" si="0"/>
        <v>0</v>
      </c>
      <c r="E28" s="241"/>
      <c r="I28" s="153"/>
      <c r="J28" s="141"/>
      <c r="K28" s="140"/>
      <c r="L28" s="146"/>
      <c r="M28" s="153"/>
      <c r="N28" s="141"/>
      <c r="O28" s="140"/>
      <c r="P28" s="146"/>
      <c r="Q28" s="153"/>
      <c r="R28" s="141"/>
      <c r="S28" s="140"/>
      <c r="T28" s="146"/>
      <c r="U28" s="153"/>
      <c r="V28" s="141"/>
      <c r="W28" s="140"/>
      <c r="X28" s="146"/>
      <c r="Y28" s="153"/>
      <c r="Z28" s="141"/>
      <c r="AA28" s="140"/>
      <c r="AB28" s="146"/>
      <c r="AC28" s="153"/>
      <c r="AD28" s="141"/>
      <c r="AE28" s="140"/>
      <c r="AF28" s="146"/>
      <c r="AG28" s="153"/>
      <c r="AH28" s="141"/>
      <c r="AI28" s="140"/>
      <c r="AJ28" s="146"/>
      <c r="AK28" s="153"/>
      <c r="AL28" s="141"/>
      <c r="AM28" s="140"/>
      <c r="AN28" s="146"/>
      <c r="AO28" s="153"/>
      <c r="AP28" s="141"/>
      <c r="AQ28" s="140"/>
      <c r="AR28" s="146"/>
      <c r="AS28" s="153"/>
      <c r="AT28" s="141"/>
      <c r="AU28" s="140"/>
      <c r="AV28" s="146"/>
      <c r="AW28" s="153"/>
      <c r="AX28" s="141"/>
      <c r="AY28" s="140"/>
      <c r="AZ28" s="146"/>
      <c r="BA28" s="153"/>
      <c r="BB28" s="141"/>
      <c r="BC28" s="140"/>
      <c r="BD28" s="146"/>
      <c r="BE28" s="153"/>
      <c r="BF28" s="141"/>
      <c r="BG28" s="140"/>
      <c r="BH28" s="146"/>
      <c r="BI28" s="153"/>
      <c r="BJ28" s="141"/>
      <c r="BK28" s="140"/>
      <c r="BL28" s="146"/>
      <c r="BM28" s="153"/>
      <c r="BN28" s="141"/>
      <c r="BO28" s="140"/>
      <c r="BP28" s="146"/>
      <c r="BQ28" s="153"/>
      <c r="BR28" s="141"/>
      <c r="BS28" s="140"/>
      <c r="BT28" s="146"/>
      <c r="BU28" s="153"/>
      <c r="BV28" s="141"/>
      <c r="BW28" s="140"/>
      <c r="BX28" s="146"/>
      <c r="BY28" s="153"/>
      <c r="BZ28" s="141"/>
      <c r="CA28" s="140"/>
      <c r="CB28" s="146"/>
      <c r="CC28" s="153"/>
      <c r="CD28" s="141"/>
      <c r="CE28" s="140"/>
      <c r="CF28" s="146"/>
      <c r="CG28" s="153"/>
      <c r="CH28" s="141"/>
      <c r="CI28" s="140"/>
      <c r="CJ28" s="146"/>
      <c r="CK28" s="153"/>
      <c r="CL28" s="141"/>
      <c r="CM28" s="140"/>
      <c r="CN28" s="146"/>
      <c r="CO28" s="153"/>
      <c r="CP28" s="141"/>
      <c r="CQ28" s="140"/>
      <c r="CR28" s="146"/>
      <c r="CS28" s="153"/>
      <c r="CT28" s="141"/>
      <c r="CU28" s="140"/>
      <c r="CV28" s="146"/>
      <c r="CW28" s="153"/>
      <c r="CX28" s="141"/>
      <c r="CY28" s="140"/>
      <c r="CZ28" s="146"/>
      <c r="DA28" s="153"/>
      <c r="DB28" s="141"/>
      <c r="DC28" s="140"/>
      <c r="DD28" s="146"/>
      <c r="DE28" s="153"/>
      <c r="DF28" s="141"/>
      <c r="DG28" s="140"/>
      <c r="DH28" s="146"/>
      <c r="DI28" s="153"/>
      <c r="DJ28" s="141"/>
      <c r="DK28" s="140"/>
      <c r="DL28" s="146"/>
      <c r="DM28" s="153"/>
      <c r="DN28" s="141"/>
      <c r="DO28" s="140"/>
      <c r="DP28" s="146"/>
      <c r="DQ28" s="153"/>
      <c r="DR28" s="141"/>
      <c r="DS28" s="140"/>
      <c r="DT28" s="146"/>
      <c r="DU28" s="153"/>
      <c r="DV28" s="141"/>
      <c r="DW28" s="140"/>
      <c r="DX28" s="146"/>
      <c r="DY28" s="153"/>
      <c r="DZ28" s="141"/>
      <c r="EA28" s="140"/>
      <c r="EB28" s="146"/>
      <c r="EC28" s="153"/>
      <c r="ED28" s="141"/>
      <c r="EE28" s="140"/>
      <c r="EF28" s="146"/>
      <c r="EG28" s="153"/>
      <c r="EH28" s="141"/>
      <c r="EI28" s="140"/>
      <c r="EJ28" s="146"/>
      <c r="EK28" s="153"/>
      <c r="EL28" s="141"/>
      <c r="EM28" s="140"/>
      <c r="EN28" s="146"/>
      <c r="EO28" s="153"/>
      <c r="EP28" s="141"/>
      <c r="EQ28" s="140"/>
      <c r="ER28" s="146"/>
      <c r="ES28" s="153"/>
      <c r="ET28" s="141"/>
      <c r="EU28" s="140"/>
      <c r="EV28" s="146"/>
      <c r="EW28" s="153"/>
      <c r="EX28" s="141"/>
      <c r="EY28" s="140"/>
      <c r="EZ28" s="146"/>
      <c r="FA28" s="153"/>
      <c r="FB28" s="141"/>
      <c r="FC28" s="140"/>
      <c r="FD28" s="146"/>
      <c r="FE28" s="153"/>
      <c r="FF28" s="141"/>
      <c r="FG28" s="140"/>
      <c r="FH28" s="146"/>
      <c r="FI28" s="153"/>
      <c r="FJ28" s="141"/>
      <c r="FK28" s="140"/>
      <c r="FL28" s="146"/>
      <c r="FM28" s="153"/>
      <c r="FN28" s="141"/>
      <c r="FO28" s="140"/>
      <c r="FP28" s="146"/>
      <c r="FQ28" s="153"/>
      <c r="FR28" s="141"/>
      <c r="FS28" s="140"/>
      <c r="FT28" s="146"/>
      <c r="FU28" s="153"/>
      <c r="FV28" s="141"/>
      <c r="FW28" s="140"/>
      <c r="FX28" s="146"/>
      <c r="FY28" s="153"/>
      <c r="FZ28" s="141"/>
      <c r="GA28" s="140"/>
      <c r="GB28" s="146"/>
      <c r="GC28" s="153"/>
      <c r="GD28" s="141"/>
      <c r="GE28" s="140"/>
      <c r="GF28" s="146"/>
      <c r="GG28" s="153"/>
      <c r="GH28" s="141"/>
      <c r="GI28" s="140"/>
      <c r="GJ28" s="146"/>
      <c r="GK28" s="153"/>
      <c r="GL28" s="141"/>
      <c r="GM28" s="140"/>
      <c r="GN28" s="146"/>
      <c r="GO28" s="153"/>
      <c r="GP28" s="141"/>
      <c r="GQ28" s="140"/>
      <c r="GR28" s="146"/>
      <c r="GS28" s="153"/>
      <c r="GT28" s="141"/>
      <c r="GU28" s="140"/>
      <c r="GV28" s="146"/>
      <c r="GW28" s="153"/>
      <c r="GX28" s="141"/>
      <c r="GY28" s="140"/>
      <c r="GZ28" s="146"/>
      <c r="HA28" s="153"/>
      <c r="HB28" s="141"/>
      <c r="HC28" s="140"/>
      <c r="HD28" s="146"/>
      <c r="HE28" s="153"/>
      <c r="HF28" s="141"/>
      <c r="HG28" s="140"/>
      <c r="HH28" s="146"/>
      <c r="HI28" s="153"/>
      <c r="HJ28" s="141"/>
      <c r="HK28" s="140"/>
      <c r="HL28" s="146"/>
      <c r="HM28" s="153"/>
      <c r="HN28" s="141"/>
      <c r="HO28" s="140"/>
      <c r="HP28" s="146"/>
      <c r="HQ28" s="153"/>
      <c r="HR28" s="141"/>
      <c r="HS28" s="140"/>
      <c r="HT28" s="146"/>
      <c r="HU28" s="153"/>
      <c r="HV28" s="141"/>
      <c r="HW28" s="140"/>
      <c r="HX28" s="146"/>
      <c r="HY28" s="153"/>
      <c r="HZ28" s="141"/>
      <c r="IA28" s="140"/>
      <c r="IB28" s="146"/>
      <c r="IC28" s="153"/>
      <c r="ID28" s="141"/>
      <c r="IE28" s="140"/>
      <c r="IF28" s="146"/>
      <c r="IG28" s="153"/>
      <c r="IH28" s="141"/>
      <c r="II28" s="140"/>
      <c r="IJ28" s="146"/>
      <c r="IK28" s="153"/>
      <c r="IL28" s="141"/>
      <c r="IM28" s="140"/>
      <c r="IN28" s="146"/>
      <c r="IO28" s="153"/>
      <c r="IP28" s="141"/>
      <c r="IQ28" s="140"/>
      <c r="IR28" s="146"/>
      <c r="IS28" s="153"/>
      <c r="IT28" s="141"/>
      <c r="IU28" s="140"/>
      <c r="IV28" s="146"/>
    </row>
    <row r="29" spans="1:256" ht="12.75" customHeight="1">
      <c r="A29" s="141" t="s">
        <v>76</v>
      </c>
      <c r="B29" s="140">
        <v>0</v>
      </c>
      <c r="C29" s="146">
        <v>0</v>
      </c>
      <c r="D29" s="153">
        <f t="shared" si="0"/>
        <v>0</v>
      </c>
      <c r="E29" s="241"/>
      <c r="I29" s="153"/>
      <c r="J29" s="141"/>
      <c r="K29" s="140"/>
      <c r="L29" s="146"/>
      <c r="M29" s="153"/>
      <c r="N29" s="141"/>
      <c r="O29" s="140"/>
      <c r="P29" s="146"/>
      <c r="Q29" s="153"/>
      <c r="R29" s="141"/>
      <c r="S29" s="140"/>
      <c r="T29" s="146"/>
      <c r="U29" s="153"/>
      <c r="V29" s="141"/>
      <c r="W29" s="140"/>
      <c r="X29" s="146"/>
      <c r="Y29" s="153"/>
      <c r="Z29" s="141"/>
      <c r="AA29" s="140"/>
      <c r="AB29" s="146"/>
      <c r="AC29" s="153"/>
      <c r="AD29" s="141"/>
      <c r="AE29" s="140"/>
      <c r="AF29" s="146"/>
      <c r="AG29" s="153"/>
      <c r="AH29" s="141"/>
      <c r="AI29" s="140"/>
      <c r="AJ29" s="146"/>
      <c r="AK29" s="153"/>
      <c r="AL29" s="141"/>
      <c r="AM29" s="140"/>
      <c r="AN29" s="146"/>
      <c r="AO29" s="153"/>
      <c r="AP29" s="141"/>
      <c r="AQ29" s="140"/>
      <c r="AR29" s="146"/>
      <c r="AS29" s="153"/>
      <c r="AT29" s="141"/>
      <c r="AU29" s="140"/>
      <c r="AV29" s="146"/>
      <c r="AW29" s="153"/>
      <c r="AX29" s="141"/>
      <c r="AY29" s="140"/>
      <c r="AZ29" s="146"/>
      <c r="BA29" s="153"/>
      <c r="BB29" s="141"/>
      <c r="BC29" s="140"/>
      <c r="BD29" s="146"/>
      <c r="BE29" s="153"/>
      <c r="BF29" s="141"/>
      <c r="BG29" s="140"/>
      <c r="BH29" s="146"/>
      <c r="BI29" s="153"/>
      <c r="BJ29" s="141"/>
      <c r="BK29" s="140"/>
      <c r="BL29" s="146"/>
      <c r="BM29" s="153"/>
      <c r="BN29" s="141"/>
      <c r="BO29" s="140"/>
      <c r="BP29" s="146"/>
      <c r="BQ29" s="153"/>
      <c r="BR29" s="141"/>
      <c r="BS29" s="140"/>
      <c r="BT29" s="146"/>
      <c r="BU29" s="153"/>
      <c r="BV29" s="141"/>
      <c r="BW29" s="140"/>
      <c r="BX29" s="146"/>
      <c r="BY29" s="153"/>
      <c r="BZ29" s="141"/>
      <c r="CA29" s="140"/>
      <c r="CB29" s="146"/>
      <c r="CC29" s="153"/>
      <c r="CD29" s="141"/>
      <c r="CE29" s="140"/>
      <c r="CF29" s="146"/>
      <c r="CG29" s="153"/>
      <c r="CH29" s="141"/>
      <c r="CI29" s="140"/>
      <c r="CJ29" s="146"/>
      <c r="CK29" s="153"/>
      <c r="CL29" s="141"/>
      <c r="CM29" s="140"/>
      <c r="CN29" s="146"/>
      <c r="CO29" s="153"/>
      <c r="CP29" s="141"/>
      <c r="CQ29" s="140"/>
      <c r="CR29" s="146"/>
      <c r="CS29" s="153"/>
      <c r="CT29" s="141"/>
      <c r="CU29" s="140"/>
      <c r="CV29" s="146"/>
      <c r="CW29" s="153"/>
      <c r="CX29" s="141"/>
      <c r="CY29" s="140"/>
      <c r="CZ29" s="146"/>
      <c r="DA29" s="153"/>
      <c r="DB29" s="141"/>
      <c r="DC29" s="140"/>
      <c r="DD29" s="146"/>
      <c r="DE29" s="153"/>
      <c r="DF29" s="141"/>
      <c r="DG29" s="140"/>
      <c r="DH29" s="146"/>
      <c r="DI29" s="153"/>
      <c r="DJ29" s="141"/>
      <c r="DK29" s="140"/>
      <c r="DL29" s="146"/>
      <c r="DM29" s="153"/>
      <c r="DN29" s="141"/>
      <c r="DO29" s="140"/>
      <c r="DP29" s="146"/>
      <c r="DQ29" s="153"/>
      <c r="DR29" s="141"/>
      <c r="DS29" s="140"/>
      <c r="DT29" s="146"/>
      <c r="DU29" s="153"/>
      <c r="DV29" s="141"/>
      <c r="DW29" s="140"/>
      <c r="DX29" s="146"/>
      <c r="DY29" s="153"/>
      <c r="DZ29" s="141"/>
      <c r="EA29" s="140"/>
      <c r="EB29" s="146"/>
      <c r="EC29" s="153"/>
      <c r="ED29" s="141"/>
      <c r="EE29" s="140"/>
      <c r="EF29" s="146"/>
      <c r="EG29" s="153"/>
      <c r="EH29" s="141"/>
      <c r="EI29" s="140"/>
      <c r="EJ29" s="146"/>
      <c r="EK29" s="153"/>
      <c r="EL29" s="141"/>
      <c r="EM29" s="140"/>
      <c r="EN29" s="146"/>
      <c r="EO29" s="153"/>
      <c r="EP29" s="141"/>
      <c r="EQ29" s="140"/>
      <c r="ER29" s="146"/>
      <c r="ES29" s="153"/>
      <c r="ET29" s="141"/>
      <c r="EU29" s="140"/>
      <c r="EV29" s="146"/>
      <c r="EW29" s="153"/>
      <c r="EX29" s="141"/>
      <c r="EY29" s="140"/>
      <c r="EZ29" s="146"/>
      <c r="FA29" s="153"/>
      <c r="FB29" s="141"/>
      <c r="FC29" s="140"/>
      <c r="FD29" s="146"/>
      <c r="FE29" s="153"/>
      <c r="FF29" s="141"/>
      <c r="FG29" s="140"/>
      <c r="FH29" s="146"/>
      <c r="FI29" s="153"/>
      <c r="FJ29" s="141"/>
      <c r="FK29" s="140"/>
      <c r="FL29" s="146"/>
      <c r="FM29" s="153"/>
      <c r="FN29" s="141"/>
      <c r="FO29" s="140"/>
      <c r="FP29" s="146"/>
      <c r="FQ29" s="153"/>
      <c r="FR29" s="141"/>
      <c r="FS29" s="140"/>
      <c r="FT29" s="146"/>
      <c r="FU29" s="153"/>
      <c r="FV29" s="141"/>
      <c r="FW29" s="140"/>
      <c r="FX29" s="146"/>
      <c r="FY29" s="153"/>
      <c r="FZ29" s="141"/>
      <c r="GA29" s="140"/>
      <c r="GB29" s="146"/>
      <c r="GC29" s="153"/>
      <c r="GD29" s="141"/>
      <c r="GE29" s="140"/>
      <c r="GF29" s="146"/>
      <c r="GG29" s="153"/>
      <c r="GH29" s="141"/>
      <c r="GI29" s="140"/>
      <c r="GJ29" s="146"/>
      <c r="GK29" s="153"/>
      <c r="GL29" s="141"/>
      <c r="GM29" s="140"/>
      <c r="GN29" s="146"/>
      <c r="GO29" s="153"/>
      <c r="GP29" s="141"/>
      <c r="GQ29" s="140"/>
      <c r="GR29" s="146"/>
      <c r="GS29" s="153"/>
      <c r="GT29" s="141"/>
      <c r="GU29" s="140"/>
      <c r="GV29" s="146"/>
      <c r="GW29" s="153"/>
      <c r="GX29" s="141"/>
      <c r="GY29" s="140"/>
      <c r="GZ29" s="146"/>
      <c r="HA29" s="153"/>
      <c r="HB29" s="141"/>
      <c r="HC29" s="140"/>
      <c r="HD29" s="146"/>
      <c r="HE29" s="153"/>
      <c r="HF29" s="141"/>
      <c r="HG29" s="140"/>
      <c r="HH29" s="146"/>
      <c r="HI29" s="153"/>
      <c r="HJ29" s="141"/>
      <c r="HK29" s="140"/>
      <c r="HL29" s="146"/>
      <c r="HM29" s="153"/>
      <c r="HN29" s="141"/>
      <c r="HO29" s="140"/>
      <c r="HP29" s="146"/>
      <c r="HQ29" s="153"/>
      <c r="HR29" s="141"/>
      <c r="HS29" s="140"/>
      <c r="HT29" s="146"/>
      <c r="HU29" s="153"/>
      <c r="HV29" s="141"/>
      <c r="HW29" s="140"/>
      <c r="HX29" s="146"/>
      <c r="HY29" s="153"/>
      <c r="HZ29" s="141"/>
      <c r="IA29" s="140"/>
      <c r="IB29" s="146"/>
      <c r="IC29" s="153"/>
      <c r="ID29" s="141"/>
      <c r="IE29" s="140"/>
      <c r="IF29" s="146"/>
      <c r="IG29" s="153"/>
      <c r="IH29" s="141"/>
      <c r="II29" s="140"/>
      <c r="IJ29" s="146"/>
      <c r="IK29" s="153"/>
      <c r="IL29" s="141"/>
      <c r="IM29" s="140"/>
      <c r="IN29" s="146"/>
      <c r="IO29" s="153"/>
      <c r="IP29" s="141"/>
      <c r="IQ29" s="140"/>
      <c r="IR29" s="146"/>
      <c r="IS29" s="153"/>
      <c r="IT29" s="141"/>
      <c r="IU29" s="140"/>
      <c r="IV29" s="146"/>
    </row>
    <row r="30" spans="1:256" ht="12.75" customHeight="1">
      <c r="A30" s="141" t="s">
        <v>77</v>
      </c>
      <c r="B30" s="140">
        <v>0</v>
      </c>
      <c r="C30" s="146">
        <v>0</v>
      </c>
      <c r="D30" s="153">
        <f t="shared" si="0"/>
        <v>0</v>
      </c>
      <c r="E30" s="241"/>
      <c r="I30" s="153"/>
      <c r="J30" s="141"/>
      <c r="K30" s="140"/>
      <c r="L30" s="146"/>
      <c r="M30" s="153"/>
      <c r="N30" s="141"/>
      <c r="O30" s="140"/>
      <c r="P30" s="146"/>
      <c r="Q30" s="153"/>
      <c r="R30" s="141"/>
      <c r="S30" s="140"/>
      <c r="T30" s="146"/>
      <c r="U30" s="153"/>
      <c r="V30" s="141"/>
      <c r="W30" s="140"/>
      <c r="X30" s="146"/>
      <c r="Y30" s="153"/>
      <c r="Z30" s="141"/>
      <c r="AA30" s="140"/>
      <c r="AB30" s="146"/>
      <c r="AC30" s="153"/>
      <c r="AD30" s="141"/>
      <c r="AE30" s="140"/>
      <c r="AF30" s="146"/>
      <c r="AG30" s="153"/>
      <c r="AH30" s="141"/>
      <c r="AI30" s="140"/>
      <c r="AJ30" s="146"/>
      <c r="AK30" s="153"/>
      <c r="AL30" s="141"/>
      <c r="AM30" s="140"/>
      <c r="AN30" s="146"/>
      <c r="AO30" s="153"/>
      <c r="AP30" s="141"/>
      <c r="AQ30" s="140"/>
      <c r="AR30" s="146"/>
      <c r="AS30" s="153"/>
      <c r="AT30" s="141"/>
      <c r="AU30" s="140"/>
      <c r="AV30" s="146"/>
      <c r="AW30" s="153"/>
      <c r="AX30" s="141"/>
      <c r="AY30" s="140"/>
      <c r="AZ30" s="146"/>
      <c r="BA30" s="153"/>
      <c r="BB30" s="141"/>
      <c r="BC30" s="140"/>
      <c r="BD30" s="146"/>
      <c r="BE30" s="153"/>
      <c r="BF30" s="141"/>
      <c r="BG30" s="140"/>
      <c r="BH30" s="146"/>
      <c r="BI30" s="153"/>
      <c r="BJ30" s="141"/>
      <c r="BK30" s="140"/>
      <c r="BL30" s="146"/>
      <c r="BM30" s="153"/>
      <c r="BN30" s="141"/>
      <c r="BO30" s="140"/>
      <c r="BP30" s="146"/>
      <c r="BQ30" s="153"/>
      <c r="BR30" s="141"/>
      <c r="BS30" s="140"/>
      <c r="BT30" s="146"/>
      <c r="BU30" s="153"/>
      <c r="BV30" s="141"/>
      <c r="BW30" s="140"/>
      <c r="BX30" s="146"/>
      <c r="BY30" s="153"/>
      <c r="BZ30" s="141"/>
      <c r="CA30" s="140"/>
      <c r="CB30" s="146"/>
      <c r="CC30" s="153"/>
      <c r="CD30" s="141"/>
      <c r="CE30" s="140"/>
      <c r="CF30" s="146"/>
      <c r="CG30" s="153"/>
      <c r="CH30" s="141"/>
      <c r="CI30" s="140"/>
      <c r="CJ30" s="146"/>
      <c r="CK30" s="153"/>
      <c r="CL30" s="141"/>
      <c r="CM30" s="140"/>
      <c r="CN30" s="146"/>
      <c r="CO30" s="153"/>
      <c r="CP30" s="141"/>
      <c r="CQ30" s="140"/>
      <c r="CR30" s="146"/>
      <c r="CS30" s="153"/>
      <c r="CT30" s="141"/>
      <c r="CU30" s="140"/>
      <c r="CV30" s="146"/>
      <c r="CW30" s="153"/>
      <c r="CX30" s="141"/>
      <c r="CY30" s="140"/>
      <c r="CZ30" s="146"/>
      <c r="DA30" s="153"/>
      <c r="DB30" s="141"/>
      <c r="DC30" s="140"/>
      <c r="DD30" s="146"/>
      <c r="DE30" s="153"/>
      <c r="DF30" s="141"/>
      <c r="DG30" s="140"/>
      <c r="DH30" s="146"/>
      <c r="DI30" s="153"/>
      <c r="DJ30" s="141"/>
      <c r="DK30" s="140"/>
      <c r="DL30" s="146"/>
      <c r="DM30" s="153"/>
      <c r="DN30" s="141"/>
      <c r="DO30" s="140"/>
      <c r="DP30" s="146"/>
      <c r="DQ30" s="153"/>
      <c r="DR30" s="141"/>
      <c r="DS30" s="140"/>
      <c r="DT30" s="146"/>
      <c r="DU30" s="153"/>
      <c r="DV30" s="141"/>
      <c r="DW30" s="140"/>
      <c r="DX30" s="146"/>
      <c r="DY30" s="153"/>
      <c r="DZ30" s="141"/>
      <c r="EA30" s="140"/>
      <c r="EB30" s="146"/>
      <c r="EC30" s="153"/>
      <c r="ED30" s="141"/>
      <c r="EE30" s="140"/>
      <c r="EF30" s="146"/>
      <c r="EG30" s="153"/>
      <c r="EH30" s="141"/>
      <c r="EI30" s="140"/>
      <c r="EJ30" s="146"/>
      <c r="EK30" s="153"/>
      <c r="EL30" s="141"/>
      <c r="EM30" s="140"/>
      <c r="EN30" s="146"/>
      <c r="EO30" s="153"/>
      <c r="EP30" s="141"/>
      <c r="EQ30" s="140"/>
      <c r="ER30" s="146"/>
      <c r="ES30" s="153"/>
      <c r="ET30" s="141"/>
      <c r="EU30" s="140"/>
      <c r="EV30" s="146"/>
      <c r="EW30" s="153"/>
      <c r="EX30" s="141"/>
      <c r="EY30" s="140"/>
      <c r="EZ30" s="146"/>
      <c r="FA30" s="153"/>
      <c r="FB30" s="141"/>
      <c r="FC30" s="140"/>
      <c r="FD30" s="146"/>
      <c r="FE30" s="153"/>
      <c r="FF30" s="141"/>
      <c r="FG30" s="140"/>
      <c r="FH30" s="146"/>
      <c r="FI30" s="153"/>
      <c r="FJ30" s="141"/>
      <c r="FK30" s="140"/>
      <c r="FL30" s="146"/>
      <c r="FM30" s="153"/>
      <c r="FN30" s="141"/>
      <c r="FO30" s="140"/>
      <c r="FP30" s="146"/>
      <c r="FQ30" s="153"/>
      <c r="FR30" s="141"/>
      <c r="FS30" s="140"/>
      <c r="FT30" s="146"/>
      <c r="FU30" s="153"/>
      <c r="FV30" s="141"/>
      <c r="FW30" s="140"/>
      <c r="FX30" s="146"/>
      <c r="FY30" s="153"/>
      <c r="FZ30" s="141"/>
      <c r="GA30" s="140"/>
      <c r="GB30" s="146"/>
      <c r="GC30" s="153"/>
      <c r="GD30" s="141"/>
      <c r="GE30" s="140"/>
      <c r="GF30" s="146"/>
      <c r="GG30" s="153"/>
      <c r="GH30" s="141"/>
      <c r="GI30" s="140"/>
      <c r="GJ30" s="146"/>
      <c r="GK30" s="153"/>
      <c r="GL30" s="141"/>
      <c r="GM30" s="140"/>
      <c r="GN30" s="146"/>
      <c r="GO30" s="153"/>
      <c r="GP30" s="141"/>
      <c r="GQ30" s="140"/>
      <c r="GR30" s="146"/>
      <c r="GS30" s="153"/>
      <c r="GT30" s="141"/>
      <c r="GU30" s="140"/>
      <c r="GV30" s="146"/>
      <c r="GW30" s="153"/>
      <c r="GX30" s="141"/>
      <c r="GY30" s="140"/>
      <c r="GZ30" s="146"/>
      <c r="HA30" s="153"/>
      <c r="HB30" s="141"/>
      <c r="HC30" s="140"/>
      <c r="HD30" s="146"/>
      <c r="HE30" s="153"/>
      <c r="HF30" s="141"/>
      <c r="HG30" s="140"/>
      <c r="HH30" s="146"/>
      <c r="HI30" s="153"/>
      <c r="HJ30" s="141"/>
      <c r="HK30" s="140"/>
      <c r="HL30" s="146"/>
      <c r="HM30" s="153"/>
      <c r="HN30" s="141"/>
      <c r="HO30" s="140"/>
      <c r="HP30" s="146"/>
      <c r="HQ30" s="153"/>
      <c r="HR30" s="141"/>
      <c r="HS30" s="140"/>
      <c r="HT30" s="146"/>
      <c r="HU30" s="153"/>
      <c r="HV30" s="141"/>
      <c r="HW30" s="140"/>
      <c r="HX30" s="146"/>
      <c r="HY30" s="153"/>
      <c r="HZ30" s="141"/>
      <c r="IA30" s="140"/>
      <c r="IB30" s="146"/>
      <c r="IC30" s="153"/>
      <c r="ID30" s="141"/>
      <c r="IE30" s="140"/>
      <c r="IF30" s="146"/>
      <c r="IG30" s="153"/>
      <c r="IH30" s="141"/>
      <c r="II30" s="140"/>
      <c r="IJ30" s="146"/>
      <c r="IK30" s="153"/>
      <c r="IL30" s="141"/>
      <c r="IM30" s="140"/>
      <c r="IN30" s="146"/>
      <c r="IO30" s="153"/>
      <c r="IP30" s="141"/>
      <c r="IQ30" s="140"/>
      <c r="IR30" s="146"/>
      <c r="IS30" s="153"/>
      <c r="IT30" s="141"/>
      <c r="IU30" s="140"/>
      <c r="IV30" s="146"/>
    </row>
    <row r="31" spans="1:256" ht="12.75" customHeight="1">
      <c r="A31" s="141" t="s">
        <v>78</v>
      </c>
      <c r="B31" s="140">
        <v>0</v>
      </c>
      <c r="C31" s="146">
        <v>0</v>
      </c>
      <c r="D31" s="153">
        <f t="shared" si="0"/>
        <v>0</v>
      </c>
      <c r="E31" s="241"/>
      <c r="I31" s="153"/>
      <c r="J31" s="141"/>
      <c r="K31" s="140"/>
      <c r="L31" s="146"/>
      <c r="M31" s="153"/>
      <c r="N31" s="141"/>
      <c r="O31" s="140"/>
      <c r="P31" s="146"/>
      <c r="Q31" s="153"/>
      <c r="R31" s="141"/>
      <c r="S31" s="140"/>
      <c r="T31" s="146"/>
      <c r="U31" s="153"/>
      <c r="V31" s="141"/>
      <c r="W31" s="140"/>
      <c r="X31" s="146"/>
      <c r="Y31" s="153"/>
      <c r="Z31" s="141"/>
      <c r="AA31" s="140"/>
      <c r="AB31" s="146"/>
      <c r="AC31" s="153"/>
      <c r="AD31" s="141"/>
      <c r="AE31" s="140"/>
      <c r="AF31" s="146"/>
      <c r="AG31" s="153"/>
      <c r="AH31" s="141"/>
      <c r="AI31" s="140"/>
      <c r="AJ31" s="146"/>
      <c r="AK31" s="153"/>
      <c r="AL31" s="141"/>
      <c r="AM31" s="140"/>
      <c r="AN31" s="146"/>
      <c r="AO31" s="153"/>
      <c r="AP31" s="141"/>
      <c r="AQ31" s="140"/>
      <c r="AR31" s="146"/>
      <c r="AS31" s="153"/>
      <c r="AT31" s="141"/>
      <c r="AU31" s="140"/>
      <c r="AV31" s="146"/>
      <c r="AW31" s="153"/>
      <c r="AX31" s="141"/>
      <c r="AY31" s="140"/>
      <c r="AZ31" s="146"/>
      <c r="BA31" s="153"/>
      <c r="BB31" s="141"/>
      <c r="BC31" s="140"/>
      <c r="BD31" s="146"/>
      <c r="BE31" s="153"/>
      <c r="BF31" s="141"/>
      <c r="BG31" s="140"/>
      <c r="BH31" s="146"/>
      <c r="BI31" s="153"/>
      <c r="BJ31" s="141"/>
      <c r="BK31" s="140"/>
      <c r="BL31" s="146"/>
      <c r="BM31" s="153"/>
      <c r="BN31" s="141"/>
      <c r="BO31" s="140"/>
      <c r="BP31" s="146"/>
      <c r="BQ31" s="153"/>
      <c r="BR31" s="141"/>
      <c r="BS31" s="140"/>
      <c r="BT31" s="146"/>
      <c r="BU31" s="153"/>
      <c r="BV31" s="141"/>
      <c r="BW31" s="140"/>
      <c r="BX31" s="146"/>
      <c r="BY31" s="153"/>
      <c r="BZ31" s="141"/>
      <c r="CA31" s="140"/>
      <c r="CB31" s="146"/>
      <c r="CC31" s="153"/>
      <c r="CD31" s="141"/>
      <c r="CE31" s="140"/>
      <c r="CF31" s="146"/>
      <c r="CG31" s="153"/>
      <c r="CH31" s="141"/>
      <c r="CI31" s="140"/>
      <c r="CJ31" s="146"/>
      <c r="CK31" s="153"/>
      <c r="CL31" s="141"/>
      <c r="CM31" s="140"/>
      <c r="CN31" s="146"/>
      <c r="CO31" s="153"/>
      <c r="CP31" s="141"/>
      <c r="CQ31" s="140"/>
      <c r="CR31" s="146"/>
      <c r="CS31" s="153"/>
      <c r="CT31" s="141"/>
      <c r="CU31" s="140"/>
      <c r="CV31" s="146"/>
      <c r="CW31" s="153"/>
      <c r="CX31" s="141"/>
      <c r="CY31" s="140"/>
      <c r="CZ31" s="146"/>
      <c r="DA31" s="153"/>
      <c r="DB31" s="141"/>
      <c r="DC31" s="140"/>
      <c r="DD31" s="146"/>
      <c r="DE31" s="153"/>
      <c r="DF31" s="141"/>
      <c r="DG31" s="140"/>
      <c r="DH31" s="146"/>
      <c r="DI31" s="153"/>
      <c r="DJ31" s="141"/>
      <c r="DK31" s="140"/>
      <c r="DL31" s="146"/>
      <c r="DM31" s="153"/>
      <c r="DN31" s="141"/>
      <c r="DO31" s="140"/>
      <c r="DP31" s="146"/>
      <c r="DQ31" s="153"/>
      <c r="DR31" s="141"/>
      <c r="DS31" s="140"/>
      <c r="DT31" s="146"/>
      <c r="DU31" s="153"/>
      <c r="DV31" s="141"/>
      <c r="DW31" s="140"/>
      <c r="DX31" s="146"/>
      <c r="DY31" s="153"/>
      <c r="DZ31" s="141"/>
      <c r="EA31" s="140"/>
      <c r="EB31" s="146"/>
      <c r="EC31" s="153"/>
      <c r="ED31" s="141"/>
      <c r="EE31" s="140"/>
      <c r="EF31" s="146"/>
      <c r="EG31" s="153"/>
      <c r="EH31" s="141"/>
      <c r="EI31" s="140"/>
      <c r="EJ31" s="146"/>
      <c r="EK31" s="153"/>
      <c r="EL31" s="141"/>
      <c r="EM31" s="140"/>
      <c r="EN31" s="146"/>
      <c r="EO31" s="153"/>
      <c r="EP31" s="141"/>
      <c r="EQ31" s="140"/>
      <c r="ER31" s="146"/>
      <c r="ES31" s="153"/>
      <c r="ET31" s="141"/>
      <c r="EU31" s="140"/>
      <c r="EV31" s="146"/>
      <c r="EW31" s="153"/>
      <c r="EX31" s="141"/>
      <c r="EY31" s="140"/>
      <c r="EZ31" s="146"/>
      <c r="FA31" s="153"/>
      <c r="FB31" s="141"/>
      <c r="FC31" s="140"/>
      <c r="FD31" s="146"/>
      <c r="FE31" s="153"/>
      <c r="FF31" s="141"/>
      <c r="FG31" s="140"/>
      <c r="FH31" s="146"/>
      <c r="FI31" s="153"/>
      <c r="FJ31" s="141"/>
      <c r="FK31" s="140"/>
      <c r="FL31" s="146"/>
      <c r="FM31" s="153"/>
      <c r="FN31" s="141"/>
      <c r="FO31" s="140"/>
      <c r="FP31" s="146"/>
      <c r="FQ31" s="153"/>
      <c r="FR31" s="141"/>
      <c r="FS31" s="140"/>
      <c r="FT31" s="146"/>
      <c r="FU31" s="153"/>
      <c r="FV31" s="141"/>
      <c r="FW31" s="140"/>
      <c r="FX31" s="146"/>
      <c r="FY31" s="153"/>
      <c r="FZ31" s="141"/>
      <c r="GA31" s="140"/>
      <c r="GB31" s="146"/>
      <c r="GC31" s="153"/>
      <c r="GD31" s="141"/>
      <c r="GE31" s="140"/>
      <c r="GF31" s="146"/>
      <c r="GG31" s="153"/>
      <c r="GH31" s="141"/>
      <c r="GI31" s="140"/>
      <c r="GJ31" s="146"/>
      <c r="GK31" s="153"/>
      <c r="GL31" s="141"/>
      <c r="GM31" s="140"/>
      <c r="GN31" s="146"/>
      <c r="GO31" s="153"/>
      <c r="GP31" s="141"/>
      <c r="GQ31" s="140"/>
      <c r="GR31" s="146"/>
      <c r="GS31" s="153"/>
      <c r="GT31" s="141"/>
      <c r="GU31" s="140"/>
      <c r="GV31" s="146"/>
      <c r="GW31" s="153"/>
      <c r="GX31" s="141"/>
      <c r="GY31" s="140"/>
      <c r="GZ31" s="146"/>
      <c r="HA31" s="153"/>
      <c r="HB31" s="141"/>
      <c r="HC31" s="140"/>
      <c r="HD31" s="146"/>
      <c r="HE31" s="153"/>
      <c r="HF31" s="141"/>
      <c r="HG31" s="140"/>
      <c r="HH31" s="146"/>
      <c r="HI31" s="153"/>
      <c r="HJ31" s="141"/>
      <c r="HK31" s="140"/>
      <c r="HL31" s="146"/>
      <c r="HM31" s="153"/>
      <c r="HN31" s="141"/>
      <c r="HO31" s="140"/>
      <c r="HP31" s="146"/>
      <c r="HQ31" s="153"/>
      <c r="HR31" s="141"/>
      <c r="HS31" s="140"/>
      <c r="HT31" s="146"/>
      <c r="HU31" s="153"/>
      <c r="HV31" s="141"/>
      <c r="HW31" s="140"/>
      <c r="HX31" s="146"/>
      <c r="HY31" s="153"/>
      <c r="HZ31" s="141"/>
      <c r="IA31" s="140"/>
      <c r="IB31" s="146"/>
      <c r="IC31" s="153"/>
      <c r="ID31" s="141"/>
      <c r="IE31" s="140"/>
      <c r="IF31" s="146"/>
      <c r="IG31" s="153"/>
      <c r="IH31" s="141"/>
      <c r="II31" s="140"/>
      <c r="IJ31" s="146"/>
      <c r="IK31" s="153"/>
      <c r="IL31" s="141"/>
      <c r="IM31" s="140"/>
      <c r="IN31" s="146"/>
      <c r="IO31" s="153"/>
      <c r="IP31" s="141"/>
      <c r="IQ31" s="140"/>
      <c r="IR31" s="146"/>
      <c r="IS31" s="153"/>
      <c r="IT31" s="141"/>
      <c r="IU31" s="140"/>
      <c r="IV31" s="146"/>
    </row>
    <row r="32" spans="1:256" ht="12.75" customHeight="1">
      <c r="A32" s="141" t="s">
        <v>79</v>
      </c>
      <c r="B32" s="140">
        <v>0</v>
      </c>
      <c r="C32" s="146">
        <v>0</v>
      </c>
      <c r="D32" s="153">
        <f t="shared" si="0"/>
        <v>0</v>
      </c>
      <c r="E32" s="241"/>
      <c r="I32" s="153"/>
      <c r="J32" s="141"/>
      <c r="K32" s="140"/>
      <c r="L32" s="146"/>
      <c r="M32" s="153"/>
      <c r="N32" s="141"/>
      <c r="O32" s="140"/>
      <c r="P32" s="146"/>
      <c r="Q32" s="153"/>
      <c r="R32" s="141"/>
      <c r="S32" s="140"/>
      <c r="T32" s="146"/>
      <c r="U32" s="153"/>
      <c r="V32" s="141"/>
      <c r="W32" s="140"/>
      <c r="X32" s="146"/>
      <c r="Y32" s="153"/>
      <c r="Z32" s="141"/>
      <c r="AA32" s="140"/>
      <c r="AB32" s="146"/>
      <c r="AC32" s="153"/>
      <c r="AD32" s="141"/>
      <c r="AE32" s="140"/>
      <c r="AF32" s="146"/>
      <c r="AG32" s="153"/>
      <c r="AH32" s="141"/>
      <c r="AI32" s="140"/>
      <c r="AJ32" s="146"/>
      <c r="AK32" s="153"/>
      <c r="AL32" s="141"/>
      <c r="AM32" s="140"/>
      <c r="AN32" s="146"/>
      <c r="AO32" s="153"/>
      <c r="AP32" s="141"/>
      <c r="AQ32" s="140"/>
      <c r="AR32" s="146"/>
      <c r="AS32" s="153"/>
      <c r="AT32" s="141"/>
      <c r="AU32" s="140"/>
      <c r="AV32" s="146"/>
      <c r="AW32" s="153"/>
      <c r="AX32" s="141"/>
      <c r="AY32" s="140"/>
      <c r="AZ32" s="146"/>
      <c r="BA32" s="153"/>
      <c r="BB32" s="141"/>
      <c r="BC32" s="140"/>
      <c r="BD32" s="146"/>
      <c r="BE32" s="153"/>
      <c r="BF32" s="141"/>
      <c r="BG32" s="140"/>
      <c r="BH32" s="146"/>
      <c r="BI32" s="153"/>
      <c r="BJ32" s="141"/>
      <c r="BK32" s="140"/>
      <c r="BL32" s="146"/>
      <c r="BM32" s="153"/>
      <c r="BN32" s="141"/>
      <c r="BO32" s="140"/>
      <c r="BP32" s="146"/>
      <c r="BQ32" s="153"/>
      <c r="BR32" s="141"/>
      <c r="BS32" s="140"/>
      <c r="BT32" s="146"/>
      <c r="BU32" s="153"/>
      <c r="BV32" s="141"/>
      <c r="BW32" s="140"/>
      <c r="BX32" s="146"/>
      <c r="BY32" s="153"/>
      <c r="BZ32" s="141"/>
      <c r="CA32" s="140"/>
      <c r="CB32" s="146"/>
      <c r="CC32" s="153"/>
      <c r="CD32" s="141"/>
      <c r="CE32" s="140"/>
      <c r="CF32" s="146"/>
      <c r="CG32" s="153"/>
      <c r="CH32" s="141"/>
      <c r="CI32" s="140"/>
      <c r="CJ32" s="146"/>
      <c r="CK32" s="153"/>
      <c r="CL32" s="141"/>
      <c r="CM32" s="140"/>
      <c r="CN32" s="146"/>
      <c r="CO32" s="153"/>
      <c r="CP32" s="141"/>
      <c r="CQ32" s="140"/>
      <c r="CR32" s="146"/>
      <c r="CS32" s="153"/>
      <c r="CT32" s="141"/>
      <c r="CU32" s="140"/>
      <c r="CV32" s="146"/>
      <c r="CW32" s="153"/>
      <c r="CX32" s="141"/>
      <c r="CY32" s="140"/>
      <c r="CZ32" s="146"/>
      <c r="DA32" s="153"/>
      <c r="DB32" s="141"/>
      <c r="DC32" s="140"/>
      <c r="DD32" s="146"/>
      <c r="DE32" s="153"/>
      <c r="DF32" s="141"/>
      <c r="DG32" s="140"/>
      <c r="DH32" s="146"/>
      <c r="DI32" s="153"/>
      <c r="DJ32" s="141"/>
      <c r="DK32" s="140"/>
      <c r="DL32" s="146"/>
      <c r="DM32" s="153"/>
      <c r="DN32" s="141"/>
      <c r="DO32" s="140"/>
      <c r="DP32" s="146"/>
      <c r="DQ32" s="153"/>
      <c r="DR32" s="141"/>
      <c r="DS32" s="140"/>
      <c r="DT32" s="146"/>
      <c r="DU32" s="153"/>
      <c r="DV32" s="141"/>
      <c r="DW32" s="140"/>
      <c r="DX32" s="146"/>
      <c r="DY32" s="153"/>
      <c r="DZ32" s="141"/>
      <c r="EA32" s="140"/>
      <c r="EB32" s="146"/>
      <c r="EC32" s="153"/>
      <c r="ED32" s="141"/>
      <c r="EE32" s="140"/>
      <c r="EF32" s="146"/>
      <c r="EG32" s="153"/>
      <c r="EH32" s="141"/>
      <c r="EI32" s="140"/>
      <c r="EJ32" s="146"/>
      <c r="EK32" s="153"/>
      <c r="EL32" s="141"/>
      <c r="EM32" s="140"/>
      <c r="EN32" s="146"/>
      <c r="EO32" s="153"/>
      <c r="EP32" s="141"/>
      <c r="EQ32" s="140"/>
      <c r="ER32" s="146"/>
      <c r="ES32" s="153"/>
      <c r="ET32" s="141"/>
      <c r="EU32" s="140"/>
      <c r="EV32" s="146"/>
      <c r="EW32" s="153"/>
      <c r="EX32" s="141"/>
      <c r="EY32" s="140"/>
      <c r="EZ32" s="146"/>
      <c r="FA32" s="153"/>
      <c r="FB32" s="141"/>
      <c r="FC32" s="140"/>
      <c r="FD32" s="146"/>
      <c r="FE32" s="153"/>
      <c r="FF32" s="141"/>
      <c r="FG32" s="140"/>
      <c r="FH32" s="146"/>
      <c r="FI32" s="153"/>
      <c r="FJ32" s="141"/>
      <c r="FK32" s="140"/>
      <c r="FL32" s="146"/>
      <c r="FM32" s="153"/>
      <c r="FN32" s="141"/>
      <c r="FO32" s="140"/>
      <c r="FP32" s="146"/>
      <c r="FQ32" s="153"/>
      <c r="FR32" s="141"/>
      <c r="FS32" s="140"/>
      <c r="FT32" s="146"/>
      <c r="FU32" s="153"/>
      <c r="FV32" s="141"/>
      <c r="FW32" s="140"/>
      <c r="FX32" s="146"/>
      <c r="FY32" s="153"/>
      <c r="FZ32" s="141"/>
      <c r="GA32" s="140"/>
      <c r="GB32" s="146"/>
      <c r="GC32" s="153"/>
      <c r="GD32" s="141"/>
      <c r="GE32" s="140"/>
      <c r="GF32" s="146"/>
      <c r="GG32" s="153"/>
      <c r="GH32" s="141"/>
      <c r="GI32" s="140"/>
      <c r="GJ32" s="146"/>
      <c r="GK32" s="153"/>
      <c r="GL32" s="141"/>
      <c r="GM32" s="140"/>
      <c r="GN32" s="146"/>
      <c r="GO32" s="153"/>
      <c r="GP32" s="141"/>
      <c r="GQ32" s="140"/>
      <c r="GR32" s="146"/>
      <c r="GS32" s="153"/>
      <c r="GT32" s="141"/>
      <c r="GU32" s="140"/>
      <c r="GV32" s="146"/>
      <c r="GW32" s="153"/>
      <c r="GX32" s="141"/>
      <c r="GY32" s="140"/>
      <c r="GZ32" s="146"/>
      <c r="HA32" s="153"/>
      <c r="HB32" s="141"/>
      <c r="HC32" s="140"/>
      <c r="HD32" s="146"/>
      <c r="HE32" s="153"/>
      <c r="HF32" s="141"/>
      <c r="HG32" s="140"/>
      <c r="HH32" s="146"/>
      <c r="HI32" s="153"/>
      <c r="HJ32" s="141"/>
      <c r="HK32" s="140"/>
      <c r="HL32" s="146"/>
      <c r="HM32" s="153"/>
      <c r="HN32" s="141"/>
      <c r="HO32" s="140"/>
      <c r="HP32" s="146"/>
      <c r="HQ32" s="153"/>
      <c r="HR32" s="141"/>
      <c r="HS32" s="140"/>
      <c r="HT32" s="146"/>
      <c r="HU32" s="153"/>
      <c r="HV32" s="141"/>
      <c r="HW32" s="140"/>
      <c r="HX32" s="146"/>
      <c r="HY32" s="153"/>
      <c r="HZ32" s="141"/>
      <c r="IA32" s="140"/>
      <c r="IB32" s="146"/>
      <c r="IC32" s="153"/>
      <c r="ID32" s="141"/>
      <c r="IE32" s="140"/>
      <c r="IF32" s="146"/>
      <c r="IG32" s="153"/>
      <c r="IH32" s="141"/>
      <c r="II32" s="140"/>
      <c r="IJ32" s="146"/>
      <c r="IK32" s="153"/>
      <c r="IL32" s="141"/>
      <c r="IM32" s="140"/>
      <c r="IN32" s="146"/>
      <c r="IO32" s="153"/>
      <c r="IP32" s="141"/>
      <c r="IQ32" s="140"/>
      <c r="IR32" s="146"/>
      <c r="IS32" s="153"/>
      <c r="IT32" s="141"/>
      <c r="IU32" s="140"/>
      <c r="IV32" s="146"/>
    </row>
    <row r="33" spans="1:256" ht="12.75" customHeight="1">
      <c r="A33" s="140" t="s">
        <v>80</v>
      </c>
      <c r="B33" s="140">
        <v>1</v>
      </c>
      <c r="C33" s="145">
        <v>31.5</v>
      </c>
      <c r="D33" s="153">
        <f t="shared" si="0"/>
        <v>31.5</v>
      </c>
      <c r="E33" s="241"/>
      <c r="I33" s="153"/>
      <c r="J33" s="140"/>
      <c r="K33" s="140"/>
      <c r="L33" s="145"/>
      <c r="M33" s="153"/>
      <c r="N33" s="140"/>
      <c r="O33" s="140"/>
      <c r="P33" s="145"/>
      <c r="Q33" s="153"/>
      <c r="R33" s="140"/>
      <c r="S33" s="140"/>
      <c r="T33" s="145"/>
      <c r="U33" s="153"/>
      <c r="V33" s="140"/>
      <c r="W33" s="140"/>
      <c r="X33" s="145"/>
      <c r="Y33" s="153"/>
      <c r="Z33" s="140"/>
      <c r="AA33" s="140"/>
      <c r="AB33" s="145"/>
      <c r="AC33" s="153"/>
      <c r="AD33" s="140"/>
      <c r="AE33" s="140"/>
      <c r="AF33" s="145"/>
      <c r="AG33" s="153"/>
      <c r="AH33" s="140"/>
      <c r="AI33" s="140"/>
      <c r="AJ33" s="145"/>
      <c r="AK33" s="153"/>
      <c r="AL33" s="140"/>
      <c r="AM33" s="140"/>
      <c r="AN33" s="145"/>
      <c r="AO33" s="153"/>
      <c r="AP33" s="140"/>
      <c r="AQ33" s="140"/>
      <c r="AR33" s="145"/>
      <c r="AS33" s="153"/>
      <c r="AT33" s="140"/>
      <c r="AU33" s="140"/>
      <c r="AV33" s="145"/>
      <c r="AW33" s="153"/>
      <c r="AX33" s="140"/>
      <c r="AY33" s="140"/>
      <c r="AZ33" s="145"/>
      <c r="BA33" s="153"/>
      <c r="BB33" s="140"/>
      <c r="BC33" s="140"/>
      <c r="BD33" s="145"/>
      <c r="BE33" s="153"/>
      <c r="BF33" s="140"/>
      <c r="BG33" s="140"/>
      <c r="BH33" s="145"/>
      <c r="BI33" s="153"/>
      <c r="BJ33" s="140"/>
      <c r="BK33" s="140"/>
      <c r="BL33" s="145"/>
      <c r="BM33" s="153"/>
      <c r="BN33" s="140"/>
      <c r="BO33" s="140"/>
      <c r="BP33" s="145"/>
      <c r="BQ33" s="153"/>
      <c r="BR33" s="140"/>
      <c r="BS33" s="140"/>
      <c r="BT33" s="145"/>
      <c r="BU33" s="153"/>
      <c r="BV33" s="140"/>
      <c r="BW33" s="140"/>
      <c r="BX33" s="145"/>
      <c r="BY33" s="153"/>
      <c r="BZ33" s="140"/>
      <c r="CA33" s="140"/>
      <c r="CB33" s="145"/>
      <c r="CC33" s="153"/>
      <c r="CD33" s="140"/>
      <c r="CE33" s="140"/>
      <c r="CF33" s="145"/>
      <c r="CG33" s="153"/>
      <c r="CH33" s="140"/>
      <c r="CI33" s="140"/>
      <c r="CJ33" s="145"/>
      <c r="CK33" s="153"/>
      <c r="CL33" s="140"/>
      <c r="CM33" s="140"/>
      <c r="CN33" s="145"/>
      <c r="CO33" s="153"/>
      <c r="CP33" s="140"/>
      <c r="CQ33" s="140"/>
      <c r="CR33" s="145"/>
      <c r="CS33" s="153"/>
      <c r="CT33" s="140"/>
      <c r="CU33" s="140"/>
      <c r="CV33" s="145"/>
      <c r="CW33" s="153"/>
      <c r="CX33" s="140"/>
      <c r="CY33" s="140"/>
      <c r="CZ33" s="145"/>
      <c r="DA33" s="153"/>
      <c r="DB33" s="140"/>
      <c r="DC33" s="140"/>
      <c r="DD33" s="145"/>
      <c r="DE33" s="153"/>
      <c r="DF33" s="140"/>
      <c r="DG33" s="140"/>
      <c r="DH33" s="145"/>
      <c r="DI33" s="153"/>
      <c r="DJ33" s="140"/>
      <c r="DK33" s="140"/>
      <c r="DL33" s="145"/>
      <c r="DM33" s="153"/>
      <c r="DN33" s="140"/>
      <c r="DO33" s="140"/>
      <c r="DP33" s="145"/>
      <c r="DQ33" s="153"/>
      <c r="DR33" s="140"/>
      <c r="DS33" s="140"/>
      <c r="DT33" s="145"/>
      <c r="DU33" s="153"/>
      <c r="DV33" s="140"/>
      <c r="DW33" s="140"/>
      <c r="DX33" s="145"/>
      <c r="DY33" s="153"/>
      <c r="DZ33" s="140"/>
      <c r="EA33" s="140"/>
      <c r="EB33" s="145"/>
      <c r="EC33" s="153"/>
      <c r="ED33" s="140"/>
      <c r="EE33" s="140"/>
      <c r="EF33" s="145"/>
      <c r="EG33" s="153"/>
      <c r="EH33" s="140"/>
      <c r="EI33" s="140"/>
      <c r="EJ33" s="145"/>
      <c r="EK33" s="153"/>
      <c r="EL33" s="140"/>
      <c r="EM33" s="140"/>
      <c r="EN33" s="145"/>
      <c r="EO33" s="153"/>
      <c r="EP33" s="140"/>
      <c r="EQ33" s="140"/>
      <c r="ER33" s="145"/>
      <c r="ES33" s="153"/>
      <c r="ET33" s="140"/>
      <c r="EU33" s="140"/>
      <c r="EV33" s="145"/>
      <c r="EW33" s="153"/>
      <c r="EX33" s="140"/>
      <c r="EY33" s="140"/>
      <c r="EZ33" s="145"/>
      <c r="FA33" s="153"/>
      <c r="FB33" s="140"/>
      <c r="FC33" s="140"/>
      <c r="FD33" s="145"/>
      <c r="FE33" s="153"/>
      <c r="FF33" s="140"/>
      <c r="FG33" s="140"/>
      <c r="FH33" s="145"/>
      <c r="FI33" s="153"/>
      <c r="FJ33" s="140"/>
      <c r="FK33" s="140"/>
      <c r="FL33" s="145"/>
      <c r="FM33" s="153"/>
      <c r="FN33" s="140"/>
      <c r="FO33" s="140"/>
      <c r="FP33" s="145"/>
      <c r="FQ33" s="153"/>
      <c r="FR33" s="140"/>
      <c r="FS33" s="140"/>
      <c r="FT33" s="145"/>
      <c r="FU33" s="153"/>
      <c r="FV33" s="140"/>
      <c r="FW33" s="140"/>
      <c r="FX33" s="145"/>
      <c r="FY33" s="153"/>
      <c r="FZ33" s="140"/>
      <c r="GA33" s="140"/>
      <c r="GB33" s="145"/>
      <c r="GC33" s="153"/>
      <c r="GD33" s="140"/>
      <c r="GE33" s="140"/>
      <c r="GF33" s="145"/>
      <c r="GG33" s="153"/>
      <c r="GH33" s="140"/>
      <c r="GI33" s="140"/>
      <c r="GJ33" s="145"/>
      <c r="GK33" s="153"/>
      <c r="GL33" s="140"/>
      <c r="GM33" s="140"/>
      <c r="GN33" s="145"/>
      <c r="GO33" s="153"/>
      <c r="GP33" s="140"/>
      <c r="GQ33" s="140"/>
      <c r="GR33" s="145"/>
      <c r="GS33" s="153"/>
      <c r="GT33" s="140"/>
      <c r="GU33" s="140"/>
      <c r="GV33" s="145"/>
      <c r="GW33" s="153"/>
      <c r="GX33" s="140"/>
      <c r="GY33" s="140"/>
      <c r="GZ33" s="145"/>
      <c r="HA33" s="153"/>
      <c r="HB33" s="140"/>
      <c r="HC33" s="140"/>
      <c r="HD33" s="145"/>
      <c r="HE33" s="153"/>
      <c r="HF33" s="140"/>
      <c r="HG33" s="140"/>
      <c r="HH33" s="145"/>
      <c r="HI33" s="153"/>
      <c r="HJ33" s="140"/>
      <c r="HK33" s="140"/>
      <c r="HL33" s="145"/>
      <c r="HM33" s="153"/>
      <c r="HN33" s="140"/>
      <c r="HO33" s="140"/>
      <c r="HP33" s="145"/>
      <c r="HQ33" s="153"/>
      <c r="HR33" s="140"/>
      <c r="HS33" s="140"/>
      <c r="HT33" s="145"/>
      <c r="HU33" s="153"/>
      <c r="HV33" s="140"/>
      <c r="HW33" s="140"/>
      <c r="HX33" s="145"/>
      <c r="HY33" s="153"/>
      <c r="HZ33" s="140"/>
      <c r="IA33" s="140"/>
      <c r="IB33" s="145"/>
      <c r="IC33" s="153"/>
      <c r="ID33" s="140"/>
      <c r="IE33" s="140"/>
      <c r="IF33" s="145"/>
      <c r="IG33" s="153"/>
      <c r="IH33" s="140"/>
      <c r="II33" s="140"/>
      <c r="IJ33" s="145"/>
      <c r="IK33" s="153"/>
      <c r="IL33" s="140"/>
      <c r="IM33" s="140"/>
      <c r="IN33" s="145"/>
      <c r="IO33" s="153"/>
      <c r="IP33" s="140"/>
      <c r="IQ33" s="140"/>
      <c r="IR33" s="145"/>
      <c r="IS33" s="153"/>
      <c r="IT33" s="140"/>
      <c r="IU33" s="140"/>
      <c r="IV33" s="145"/>
    </row>
    <row r="34" spans="1:256" ht="12.75" customHeight="1">
      <c r="A34" s="140" t="s">
        <v>81</v>
      </c>
      <c r="B34" s="140">
        <v>1</v>
      </c>
      <c r="C34" s="145">
        <v>112.5</v>
      </c>
      <c r="D34" s="153">
        <f t="shared" si="0"/>
        <v>112.5</v>
      </c>
      <c r="E34" s="241"/>
      <c r="I34" s="153"/>
      <c r="J34" s="140"/>
      <c r="K34" s="140"/>
      <c r="L34" s="145"/>
      <c r="M34" s="153"/>
      <c r="N34" s="140"/>
      <c r="O34" s="140"/>
      <c r="P34" s="145"/>
      <c r="Q34" s="153"/>
      <c r="R34" s="140"/>
      <c r="S34" s="140"/>
      <c r="T34" s="145"/>
      <c r="U34" s="153"/>
      <c r="V34" s="140"/>
      <c r="W34" s="140"/>
      <c r="X34" s="145"/>
      <c r="Y34" s="153"/>
      <c r="Z34" s="140"/>
      <c r="AA34" s="140"/>
      <c r="AB34" s="145"/>
      <c r="AC34" s="153"/>
      <c r="AD34" s="140"/>
      <c r="AE34" s="140"/>
      <c r="AF34" s="145"/>
      <c r="AG34" s="153"/>
      <c r="AH34" s="140"/>
      <c r="AI34" s="140"/>
      <c r="AJ34" s="145"/>
      <c r="AK34" s="153"/>
      <c r="AL34" s="140"/>
      <c r="AM34" s="140"/>
      <c r="AN34" s="145"/>
      <c r="AO34" s="153"/>
      <c r="AP34" s="140"/>
      <c r="AQ34" s="140"/>
      <c r="AR34" s="145"/>
      <c r="AS34" s="153"/>
      <c r="AT34" s="140"/>
      <c r="AU34" s="140"/>
      <c r="AV34" s="145"/>
      <c r="AW34" s="153"/>
      <c r="AX34" s="140"/>
      <c r="AY34" s="140"/>
      <c r="AZ34" s="145"/>
      <c r="BA34" s="153"/>
      <c r="BB34" s="140"/>
      <c r="BC34" s="140"/>
      <c r="BD34" s="145"/>
      <c r="BE34" s="153"/>
      <c r="BF34" s="140"/>
      <c r="BG34" s="140"/>
      <c r="BH34" s="145"/>
      <c r="BI34" s="153"/>
      <c r="BJ34" s="140"/>
      <c r="BK34" s="140"/>
      <c r="BL34" s="145"/>
      <c r="BM34" s="153"/>
      <c r="BN34" s="140"/>
      <c r="BO34" s="140"/>
      <c r="BP34" s="145"/>
      <c r="BQ34" s="153"/>
      <c r="BR34" s="140"/>
      <c r="BS34" s="140"/>
      <c r="BT34" s="145"/>
      <c r="BU34" s="153"/>
      <c r="BV34" s="140"/>
      <c r="BW34" s="140"/>
      <c r="BX34" s="145"/>
      <c r="BY34" s="153"/>
      <c r="BZ34" s="140"/>
      <c r="CA34" s="140"/>
      <c r="CB34" s="145"/>
      <c r="CC34" s="153"/>
      <c r="CD34" s="140"/>
      <c r="CE34" s="140"/>
      <c r="CF34" s="145"/>
      <c r="CG34" s="153"/>
      <c r="CH34" s="140"/>
      <c r="CI34" s="140"/>
      <c r="CJ34" s="145"/>
      <c r="CK34" s="153"/>
      <c r="CL34" s="140"/>
      <c r="CM34" s="140"/>
      <c r="CN34" s="145"/>
      <c r="CO34" s="153"/>
      <c r="CP34" s="140"/>
      <c r="CQ34" s="140"/>
      <c r="CR34" s="145"/>
      <c r="CS34" s="153"/>
      <c r="CT34" s="140"/>
      <c r="CU34" s="140"/>
      <c r="CV34" s="145"/>
      <c r="CW34" s="153"/>
      <c r="CX34" s="140"/>
      <c r="CY34" s="140"/>
      <c r="CZ34" s="145"/>
      <c r="DA34" s="153"/>
      <c r="DB34" s="140"/>
      <c r="DC34" s="140"/>
      <c r="DD34" s="145"/>
      <c r="DE34" s="153"/>
      <c r="DF34" s="140"/>
      <c r="DG34" s="140"/>
      <c r="DH34" s="145"/>
      <c r="DI34" s="153"/>
      <c r="DJ34" s="140"/>
      <c r="DK34" s="140"/>
      <c r="DL34" s="145"/>
      <c r="DM34" s="153"/>
      <c r="DN34" s="140"/>
      <c r="DO34" s="140"/>
      <c r="DP34" s="145"/>
      <c r="DQ34" s="153"/>
      <c r="DR34" s="140"/>
      <c r="DS34" s="140"/>
      <c r="DT34" s="145"/>
      <c r="DU34" s="153"/>
      <c r="DV34" s="140"/>
      <c r="DW34" s="140"/>
      <c r="DX34" s="145"/>
      <c r="DY34" s="153"/>
      <c r="DZ34" s="140"/>
      <c r="EA34" s="140"/>
      <c r="EB34" s="145"/>
      <c r="EC34" s="153"/>
      <c r="ED34" s="140"/>
      <c r="EE34" s="140"/>
      <c r="EF34" s="145"/>
      <c r="EG34" s="153"/>
      <c r="EH34" s="140"/>
      <c r="EI34" s="140"/>
      <c r="EJ34" s="145"/>
      <c r="EK34" s="153"/>
      <c r="EL34" s="140"/>
      <c r="EM34" s="140"/>
      <c r="EN34" s="145"/>
      <c r="EO34" s="153"/>
      <c r="EP34" s="140"/>
      <c r="EQ34" s="140"/>
      <c r="ER34" s="145"/>
      <c r="ES34" s="153"/>
      <c r="ET34" s="140"/>
      <c r="EU34" s="140"/>
      <c r="EV34" s="145"/>
      <c r="EW34" s="153"/>
      <c r="EX34" s="140"/>
      <c r="EY34" s="140"/>
      <c r="EZ34" s="145"/>
      <c r="FA34" s="153"/>
      <c r="FB34" s="140"/>
      <c r="FC34" s="140"/>
      <c r="FD34" s="145"/>
      <c r="FE34" s="153"/>
      <c r="FF34" s="140"/>
      <c r="FG34" s="140"/>
      <c r="FH34" s="145"/>
      <c r="FI34" s="153"/>
      <c r="FJ34" s="140"/>
      <c r="FK34" s="140"/>
      <c r="FL34" s="145"/>
      <c r="FM34" s="153"/>
      <c r="FN34" s="140"/>
      <c r="FO34" s="140"/>
      <c r="FP34" s="145"/>
      <c r="FQ34" s="153"/>
      <c r="FR34" s="140"/>
      <c r="FS34" s="140"/>
      <c r="FT34" s="145"/>
      <c r="FU34" s="153"/>
      <c r="FV34" s="140"/>
      <c r="FW34" s="140"/>
      <c r="FX34" s="145"/>
      <c r="FY34" s="153"/>
      <c r="FZ34" s="140"/>
      <c r="GA34" s="140"/>
      <c r="GB34" s="145"/>
      <c r="GC34" s="153"/>
      <c r="GD34" s="140"/>
      <c r="GE34" s="140"/>
      <c r="GF34" s="145"/>
      <c r="GG34" s="153"/>
      <c r="GH34" s="140"/>
      <c r="GI34" s="140"/>
      <c r="GJ34" s="145"/>
      <c r="GK34" s="153"/>
      <c r="GL34" s="140"/>
      <c r="GM34" s="140"/>
      <c r="GN34" s="145"/>
      <c r="GO34" s="153"/>
      <c r="GP34" s="140"/>
      <c r="GQ34" s="140"/>
      <c r="GR34" s="145"/>
      <c r="GS34" s="153"/>
      <c r="GT34" s="140"/>
      <c r="GU34" s="140"/>
      <c r="GV34" s="145"/>
      <c r="GW34" s="153"/>
      <c r="GX34" s="140"/>
      <c r="GY34" s="140"/>
      <c r="GZ34" s="145"/>
      <c r="HA34" s="153"/>
      <c r="HB34" s="140"/>
      <c r="HC34" s="140"/>
      <c r="HD34" s="145"/>
      <c r="HE34" s="153"/>
      <c r="HF34" s="140"/>
      <c r="HG34" s="140"/>
      <c r="HH34" s="145"/>
      <c r="HI34" s="153"/>
      <c r="HJ34" s="140"/>
      <c r="HK34" s="140"/>
      <c r="HL34" s="145"/>
      <c r="HM34" s="153"/>
      <c r="HN34" s="140"/>
      <c r="HO34" s="140"/>
      <c r="HP34" s="145"/>
      <c r="HQ34" s="153"/>
      <c r="HR34" s="140"/>
      <c r="HS34" s="140"/>
      <c r="HT34" s="145"/>
      <c r="HU34" s="153"/>
      <c r="HV34" s="140"/>
      <c r="HW34" s="140"/>
      <c r="HX34" s="145"/>
      <c r="HY34" s="153"/>
      <c r="HZ34" s="140"/>
      <c r="IA34" s="140"/>
      <c r="IB34" s="145"/>
      <c r="IC34" s="153"/>
      <c r="ID34" s="140"/>
      <c r="IE34" s="140"/>
      <c r="IF34" s="145"/>
      <c r="IG34" s="153"/>
      <c r="IH34" s="140"/>
      <c r="II34" s="140"/>
      <c r="IJ34" s="145"/>
      <c r="IK34" s="153"/>
      <c r="IL34" s="140"/>
      <c r="IM34" s="140"/>
      <c r="IN34" s="145"/>
      <c r="IO34" s="153"/>
      <c r="IP34" s="140"/>
      <c r="IQ34" s="140"/>
      <c r="IR34" s="145"/>
      <c r="IS34" s="153"/>
      <c r="IT34" s="140"/>
      <c r="IU34" s="140"/>
      <c r="IV34" s="145"/>
    </row>
    <row r="35" spans="1:256" ht="12.75" customHeight="1">
      <c r="A35" s="140" t="s">
        <v>82</v>
      </c>
      <c r="B35" s="140">
        <v>1</v>
      </c>
      <c r="C35" s="145">
        <v>0</v>
      </c>
      <c r="D35" s="153">
        <f t="shared" si="0"/>
        <v>0</v>
      </c>
      <c r="E35" s="241"/>
      <c r="F35" s="140"/>
      <c r="G35" s="140"/>
      <c r="H35" s="145"/>
      <c r="I35" s="153"/>
      <c r="J35" s="140"/>
      <c r="K35" s="140"/>
      <c r="L35" s="145"/>
      <c r="M35" s="153"/>
      <c r="N35" s="140"/>
      <c r="O35" s="140"/>
      <c r="P35" s="145"/>
      <c r="Q35" s="153"/>
      <c r="R35" s="140"/>
      <c r="S35" s="140"/>
      <c r="T35" s="145"/>
      <c r="U35" s="153"/>
      <c r="V35" s="140"/>
      <c r="W35" s="140"/>
      <c r="X35" s="145"/>
      <c r="Y35" s="153"/>
      <c r="Z35" s="140"/>
      <c r="AA35" s="140"/>
      <c r="AB35" s="145"/>
      <c r="AC35" s="153"/>
      <c r="AD35" s="140"/>
      <c r="AE35" s="140"/>
      <c r="AF35" s="145"/>
      <c r="AG35" s="153"/>
      <c r="AH35" s="140"/>
      <c r="AI35" s="140"/>
      <c r="AJ35" s="145"/>
      <c r="AK35" s="153"/>
      <c r="AL35" s="140"/>
      <c r="AM35" s="140"/>
      <c r="AN35" s="145"/>
      <c r="AO35" s="153"/>
      <c r="AP35" s="140"/>
      <c r="AQ35" s="140"/>
      <c r="AR35" s="145"/>
      <c r="AS35" s="153"/>
      <c r="AT35" s="140"/>
      <c r="AU35" s="140"/>
      <c r="AV35" s="145"/>
      <c r="AW35" s="153"/>
      <c r="AX35" s="140"/>
      <c r="AY35" s="140"/>
      <c r="AZ35" s="145"/>
      <c r="BA35" s="153"/>
      <c r="BB35" s="140"/>
      <c r="BC35" s="140"/>
      <c r="BD35" s="145"/>
      <c r="BE35" s="153"/>
      <c r="BF35" s="140"/>
      <c r="BG35" s="140"/>
      <c r="BH35" s="145"/>
      <c r="BI35" s="153"/>
      <c r="BJ35" s="140"/>
      <c r="BK35" s="140"/>
      <c r="BL35" s="145"/>
      <c r="BM35" s="153"/>
      <c r="BN35" s="140"/>
      <c r="BO35" s="140"/>
      <c r="BP35" s="145"/>
      <c r="BQ35" s="153"/>
      <c r="BR35" s="140"/>
      <c r="BS35" s="140"/>
      <c r="BT35" s="145"/>
      <c r="BU35" s="153"/>
      <c r="BV35" s="140"/>
      <c r="BW35" s="140"/>
      <c r="BX35" s="145"/>
      <c r="BY35" s="153"/>
      <c r="BZ35" s="140"/>
      <c r="CA35" s="140"/>
      <c r="CB35" s="145"/>
      <c r="CC35" s="153"/>
      <c r="CD35" s="140"/>
      <c r="CE35" s="140"/>
      <c r="CF35" s="145"/>
      <c r="CG35" s="153"/>
      <c r="CH35" s="140"/>
      <c r="CI35" s="140"/>
      <c r="CJ35" s="145"/>
      <c r="CK35" s="153"/>
      <c r="CL35" s="140"/>
      <c r="CM35" s="140"/>
      <c r="CN35" s="145"/>
      <c r="CO35" s="153"/>
      <c r="CP35" s="140"/>
      <c r="CQ35" s="140"/>
      <c r="CR35" s="145"/>
      <c r="CS35" s="153"/>
      <c r="CT35" s="140"/>
      <c r="CU35" s="140"/>
      <c r="CV35" s="145"/>
      <c r="CW35" s="153"/>
      <c r="CX35" s="140"/>
      <c r="CY35" s="140"/>
      <c r="CZ35" s="145"/>
      <c r="DA35" s="153"/>
      <c r="DB35" s="140"/>
      <c r="DC35" s="140"/>
      <c r="DD35" s="145"/>
      <c r="DE35" s="153"/>
      <c r="DF35" s="140"/>
      <c r="DG35" s="140"/>
      <c r="DH35" s="145"/>
      <c r="DI35" s="153"/>
      <c r="DJ35" s="140"/>
      <c r="DK35" s="140"/>
      <c r="DL35" s="145"/>
      <c r="DM35" s="153"/>
      <c r="DN35" s="140"/>
      <c r="DO35" s="140"/>
      <c r="DP35" s="145"/>
      <c r="DQ35" s="153"/>
      <c r="DR35" s="140"/>
      <c r="DS35" s="140"/>
      <c r="DT35" s="145"/>
      <c r="DU35" s="153"/>
      <c r="DV35" s="140"/>
      <c r="DW35" s="140"/>
      <c r="DX35" s="145"/>
      <c r="DY35" s="153"/>
      <c r="DZ35" s="140"/>
      <c r="EA35" s="140"/>
      <c r="EB35" s="145"/>
      <c r="EC35" s="153"/>
      <c r="ED35" s="140"/>
      <c r="EE35" s="140"/>
      <c r="EF35" s="145"/>
      <c r="EG35" s="153"/>
      <c r="EH35" s="140"/>
      <c r="EI35" s="140"/>
      <c r="EJ35" s="145"/>
      <c r="EK35" s="153"/>
      <c r="EL35" s="140"/>
      <c r="EM35" s="140"/>
      <c r="EN35" s="145"/>
      <c r="EO35" s="153"/>
      <c r="EP35" s="140"/>
      <c r="EQ35" s="140"/>
      <c r="ER35" s="145"/>
      <c r="ES35" s="153"/>
      <c r="ET35" s="140"/>
      <c r="EU35" s="140"/>
      <c r="EV35" s="145"/>
      <c r="EW35" s="153"/>
      <c r="EX35" s="140"/>
      <c r="EY35" s="140"/>
      <c r="EZ35" s="145"/>
      <c r="FA35" s="153"/>
      <c r="FB35" s="140"/>
      <c r="FC35" s="140"/>
      <c r="FD35" s="145"/>
      <c r="FE35" s="153"/>
      <c r="FF35" s="140"/>
      <c r="FG35" s="140"/>
      <c r="FH35" s="145"/>
      <c r="FI35" s="153"/>
      <c r="FJ35" s="140"/>
      <c r="FK35" s="140"/>
      <c r="FL35" s="145"/>
      <c r="FM35" s="153"/>
      <c r="FN35" s="140"/>
      <c r="FO35" s="140"/>
      <c r="FP35" s="145"/>
      <c r="FQ35" s="153"/>
      <c r="FR35" s="140"/>
      <c r="FS35" s="140"/>
      <c r="FT35" s="145"/>
      <c r="FU35" s="153"/>
      <c r="FV35" s="140"/>
      <c r="FW35" s="140"/>
      <c r="FX35" s="145"/>
      <c r="FY35" s="153"/>
      <c r="FZ35" s="140"/>
      <c r="GA35" s="140"/>
      <c r="GB35" s="145"/>
      <c r="GC35" s="153"/>
      <c r="GD35" s="140"/>
      <c r="GE35" s="140"/>
      <c r="GF35" s="145"/>
      <c r="GG35" s="153"/>
      <c r="GH35" s="140"/>
      <c r="GI35" s="140"/>
      <c r="GJ35" s="145"/>
      <c r="GK35" s="153"/>
      <c r="GL35" s="140"/>
      <c r="GM35" s="140"/>
      <c r="GN35" s="145"/>
      <c r="GO35" s="153"/>
      <c r="GP35" s="140"/>
      <c r="GQ35" s="140"/>
      <c r="GR35" s="145"/>
      <c r="GS35" s="153"/>
      <c r="GT35" s="140"/>
      <c r="GU35" s="140"/>
      <c r="GV35" s="145"/>
      <c r="GW35" s="153"/>
      <c r="GX35" s="140"/>
      <c r="GY35" s="140"/>
      <c r="GZ35" s="145"/>
      <c r="HA35" s="153"/>
      <c r="HB35" s="140"/>
      <c r="HC35" s="140"/>
      <c r="HD35" s="145"/>
      <c r="HE35" s="153"/>
      <c r="HF35" s="140"/>
      <c r="HG35" s="140"/>
      <c r="HH35" s="145"/>
      <c r="HI35" s="153"/>
      <c r="HJ35" s="140"/>
      <c r="HK35" s="140"/>
      <c r="HL35" s="145"/>
      <c r="HM35" s="153"/>
      <c r="HN35" s="140"/>
      <c r="HO35" s="140"/>
      <c r="HP35" s="145"/>
      <c r="HQ35" s="153"/>
      <c r="HR35" s="140"/>
      <c r="HS35" s="140"/>
      <c r="HT35" s="145"/>
      <c r="HU35" s="153"/>
      <c r="HV35" s="140"/>
      <c r="HW35" s="140"/>
      <c r="HX35" s="145"/>
      <c r="HY35" s="153"/>
      <c r="HZ35" s="140"/>
      <c r="IA35" s="140"/>
      <c r="IB35" s="145"/>
      <c r="IC35" s="153"/>
      <c r="ID35" s="140"/>
      <c r="IE35" s="140"/>
      <c r="IF35" s="145"/>
      <c r="IG35" s="153"/>
      <c r="IH35" s="140"/>
      <c r="II35" s="140"/>
      <c r="IJ35" s="145"/>
      <c r="IK35" s="153"/>
      <c r="IL35" s="140"/>
      <c r="IM35" s="140"/>
      <c r="IN35" s="145"/>
      <c r="IO35" s="153"/>
      <c r="IP35" s="140"/>
      <c r="IQ35" s="140"/>
      <c r="IR35" s="145"/>
      <c r="IS35" s="153"/>
      <c r="IT35" s="140"/>
      <c r="IU35" s="140"/>
      <c r="IV35" s="145"/>
    </row>
    <row r="36" spans="1:256" ht="12.75" customHeight="1">
      <c r="A36" s="140" t="s">
        <v>161</v>
      </c>
      <c r="B36" s="140">
        <v>1</v>
      </c>
      <c r="C36" s="145">
        <v>67.5</v>
      </c>
      <c r="D36" s="153">
        <f t="shared" si="0"/>
        <v>67.5</v>
      </c>
      <c r="E36" s="241"/>
      <c r="F36" s="140"/>
      <c r="G36" s="140"/>
      <c r="H36" s="145"/>
      <c r="I36" s="153"/>
      <c r="J36" s="140"/>
      <c r="K36" s="140"/>
      <c r="L36" s="145"/>
      <c r="M36" s="153"/>
      <c r="N36" s="140"/>
      <c r="O36" s="140"/>
      <c r="P36" s="145"/>
      <c r="Q36" s="153"/>
      <c r="R36" s="140"/>
      <c r="S36" s="140"/>
      <c r="T36" s="145"/>
      <c r="U36" s="153"/>
      <c r="V36" s="140"/>
      <c r="W36" s="140"/>
      <c r="X36" s="145"/>
      <c r="Y36" s="153"/>
      <c r="Z36" s="140"/>
      <c r="AA36" s="140"/>
      <c r="AB36" s="145"/>
      <c r="AC36" s="153"/>
      <c r="AD36" s="140"/>
      <c r="AE36" s="140"/>
      <c r="AF36" s="145"/>
      <c r="AG36" s="153"/>
      <c r="AH36" s="140"/>
      <c r="AI36" s="140"/>
      <c r="AJ36" s="145"/>
      <c r="AK36" s="153"/>
      <c r="AL36" s="140"/>
      <c r="AM36" s="140"/>
      <c r="AN36" s="145"/>
      <c r="AO36" s="153"/>
      <c r="AP36" s="140"/>
      <c r="AQ36" s="140"/>
      <c r="AR36" s="145"/>
      <c r="AS36" s="153"/>
      <c r="AT36" s="140"/>
      <c r="AU36" s="140"/>
      <c r="AV36" s="145"/>
      <c r="AW36" s="153"/>
      <c r="AX36" s="140"/>
      <c r="AY36" s="140"/>
      <c r="AZ36" s="145"/>
      <c r="BA36" s="153"/>
      <c r="BB36" s="140"/>
      <c r="BC36" s="140"/>
      <c r="BD36" s="145"/>
      <c r="BE36" s="153"/>
      <c r="BF36" s="140"/>
      <c r="BG36" s="140"/>
      <c r="BH36" s="145"/>
      <c r="BI36" s="153"/>
      <c r="BJ36" s="140"/>
      <c r="BK36" s="140"/>
      <c r="BL36" s="145"/>
      <c r="BM36" s="153"/>
      <c r="BN36" s="140"/>
      <c r="BO36" s="140"/>
      <c r="BP36" s="145"/>
      <c r="BQ36" s="153"/>
      <c r="BR36" s="140"/>
      <c r="BS36" s="140"/>
      <c r="BT36" s="145"/>
      <c r="BU36" s="153"/>
      <c r="BV36" s="140"/>
      <c r="BW36" s="140"/>
      <c r="BX36" s="145"/>
      <c r="BY36" s="153"/>
      <c r="BZ36" s="140"/>
      <c r="CA36" s="140"/>
      <c r="CB36" s="145"/>
      <c r="CC36" s="153"/>
      <c r="CD36" s="140"/>
      <c r="CE36" s="140"/>
      <c r="CF36" s="145"/>
      <c r="CG36" s="153"/>
      <c r="CH36" s="140"/>
      <c r="CI36" s="140"/>
      <c r="CJ36" s="145"/>
      <c r="CK36" s="153"/>
      <c r="CL36" s="140"/>
      <c r="CM36" s="140"/>
      <c r="CN36" s="145"/>
      <c r="CO36" s="153"/>
      <c r="CP36" s="140"/>
      <c r="CQ36" s="140"/>
      <c r="CR36" s="145"/>
      <c r="CS36" s="153"/>
      <c r="CT36" s="140"/>
      <c r="CU36" s="140"/>
      <c r="CV36" s="145"/>
      <c r="CW36" s="153"/>
      <c r="CX36" s="140"/>
      <c r="CY36" s="140"/>
      <c r="CZ36" s="145"/>
      <c r="DA36" s="153"/>
      <c r="DB36" s="140"/>
      <c r="DC36" s="140"/>
      <c r="DD36" s="145"/>
      <c r="DE36" s="153"/>
      <c r="DF36" s="140"/>
      <c r="DG36" s="140"/>
      <c r="DH36" s="145"/>
      <c r="DI36" s="153"/>
      <c r="DJ36" s="140"/>
      <c r="DK36" s="140"/>
      <c r="DL36" s="145"/>
      <c r="DM36" s="153"/>
      <c r="DN36" s="140"/>
      <c r="DO36" s="140"/>
      <c r="DP36" s="145"/>
      <c r="DQ36" s="153"/>
      <c r="DR36" s="140"/>
      <c r="DS36" s="140"/>
      <c r="DT36" s="145"/>
      <c r="DU36" s="153"/>
      <c r="DV36" s="140"/>
      <c r="DW36" s="140"/>
      <c r="DX36" s="145"/>
      <c r="DY36" s="153"/>
      <c r="DZ36" s="140"/>
      <c r="EA36" s="140"/>
      <c r="EB36" s="145"/>
      <c r="EC36" s="153"/>
      <c r="ED36" s="140"/>
      <c r="EE36" s="140"/>
      <c r="EF36" s="145"/>
      <c r="EG36" s="153"/>
      <c r="EH36" s="140"/>
      <c r="EI36" s="140"/>
      <c r="EJ36" s="145"/>
      <c r="EK36" s="153"/>
      <c r="EL36" s="140"/>
      <c r="EM36" s="140"/>
      <c r="EN36" s="145"/>
      <c r="EO36" s="153"/>
      <c r="EP36" s="140"/>
      <c r="EQ36" s="140"/>
      <c r="ER36" s="145"/>
      <c r="ES36" s="153"/>
      <c r="ET36" s="140"/>
      <c r="EU36" s="140"/>
      <c r="EV36" s="145"/>
      <c r="EW36" s="153"/>
      <c r="EX36" s="140"/>
      <c r="EY36" s="140"/>
      <c r="EZ36" s="145"/>
      <c r="FA36" s="153"/>
      <c r="FB36" s="140"/>
      <c r="FC36" s="140"/>
      <c r="FD36" s="145"/>
      <c r="FE36" s="153"/>
      <c r="FF36" s="140"/>
      <c r="FG36" s="140"/>
      <c r="FH36" s="145"/>
      <c r="FI36" s="153"/>
      <c r="FJ36" s="140"/>
      <c r="FK36" s="140"/>
      <c r="FL36" s="145"/>
      <c r="FM36" s="153"/>
      <c r="FN36" s="140"/>
      <c r="FO36" s="140"/>
      <c r="FP36" s="145"/>
      <c r="FQ36" s="153"/>
      <c r="FR36" s="140"/>
      <c r="FS36" s="140"/>
      <c r="FT36" s="145"/>
      <c r="FU36" s="153"/>
      <c r="FV36" s="140"/>
      <c r="FW36" s="140"/>
      <c r="FX36" s="145"/>
      <c r="FY36" s="153"/>
      <c r="FZ36" s="140"/>
      <c r="GA36" s="140"/>
      <c r="GB36" s="145"/>
      <c r="GC36" s="153"/>
      <c r="GD36" s="140"/>
      <c r="GE36" s="140"/>
      <c r="GF36" s="145"/>
      <c r="GG36" s="153"/>
      <c r="GH36" s="140"/>
      <c r="GI36" s="140"/>
      <c r="GJ36" s="145"/>
      <c r="GK36" s="153"/>
      <c r="GL36" s="140"/>
      <c r="GM36" s="140"/>
      <c r="GN36" s="145"/>
      <c r="GO36" s="153"/>
      <c r="GP36" s="140"/>
      <c r="GQ36" s="140"/>
      <c r="GR36" s="145"/>
      <c r="GS36" s="153"/>
      <c r="GT36" s="140"/>
      <c r="GU36" s="140"/>
      <c r="GV36" s="145"/>
      <c r="GW36" s="153"/>
      <c r="GX36" s="140"/>
      <c r="GY36" s="140"/>
      <c r="GZ36" s="145"/>
      <c r="HA36" s="153"/>
      <c r="HB36" s="140"/>
      <c r="HC36" s="140"/>
      <c r="HD36" s="145"/>
      <c r="HE36" s="153"/>
      <c r="HF36" s="140"/>
      <c r="HG36" s="140"/>
      <c r="HH36" s="145"/>
      <c r="HI36" s="153"/>
      <c r="HJ36" s="140"/>
      <c r="HK36" s="140"/>
      <c r="HL36" s="145"/>
      <c r="HM36" s="153"/>
      <c r="HN36" s="140"/>
      <c r="HO36" s="140"/>
      <c r="HP36" s="145"/>
      <c r="HQ36" s="153"/>
      <c r="HR36" s="140"/>
      <c r="HS36" s="140"/>
      <c r="HT36" s="145"/>
      <c r="HU36" s="153"/>
      <c r="HV36" s="140"/>
      <c r="HW36" s="140"/>
      <c r="HX36" s="145"/>
      <c r="HY36" s="153"/>
      <c r="HZ36" s="140"/>
      <c r="IA36" s="140"/>
      <c r="IB36" s="145"/>
      <c r="IC36" s="153"/>
      <c r="ID36" s="140"/>
      <c r="IE36" s="140"/>
      <c r="IF36" s="145"/>
      <c r="IG36" s="153"/>
      <c r="IH36" s="140"/>
      <c r="II36" s="140"/>
      <c r="IJ36" s="145"/>
      <c r="IK36" s="153"/>
      <c r="IL36" s="140"/>
      <c r="IM36" s="140"/>
      <c r="IN36" s="145"/>
      <c r="IO36" s="153"/>
      <c r="IP36" s="140"/>
      <c r="IQ36" s="140"/>
      <c r="IR36" s="145"/>
      <c r="IS36" s="153"/>
      <c r="IT36" s="140"/>
      <c r="IU36" s="140"/>
      <c r="IV36" s="145"/>
    </row>
    <row r="37" spans="1:256" ht="12.75" customHeight="1">
      <c r="A37" s="125" t="s">
        <v>317</v>
      </c>
      <c r="B37" s="140">
        <v>1</v>
      </c>
      <c r="C37" s="145">
        <v>49.5</v>
      </c>
      <c r="D37" s="153">
        <f t="shared" si="0"/>
        <v>49.5</v>
      </c>
      <c r="E37" s="241"/>
      <c r="F37" s="125"/>
      <c r="G37" s="1"/>
      <c r="H37" s="145"/>
      <c r="I37" s="153"/>
      <c r="J37" s="125"/>
      <c r="K37" s="1"/>
      <c r="L37" s="145"/>
      <c r="M37" s="153"/>
      <c r="N37" s="125"/>
      <c r="O37" s="1"/>
      <c r="P37" s="145"/>
      <c r="Q37" s="153"/>
      <c r="R37" s="125"/>
      <c r="S37" s="1"/>
      <c r="T37" s="145"/>
      <c r="U37" s="153"/>
      <c r="V37" s="125"/>
      <c r="W37" s="1"/>
      <c r="X37" s="145"/>
      <c r="Y37" s="153"/>
      <c r="Z37" s="125"/>
      <c r="AA37" s="1"/>
      <c r="AB37" s="145"/>
      <c r="AC37" s="153"/>
      <c r="AD37" s="125"/>
      <c r="AE37" s="1"/>
      <c r="AF37" s="145"/>
      <c r="AG37" s="153"/>
      <c r="AH37" s="125"/>
      <c r="AI37" s="1"/>
      <c r="AJ37" s="145"/>
      <c r="AK37" s="153"/>
      <c r="AL37" s="125"/>
      <c r="AM37" s="1"/>
      <c r="AN37" s="145"/>
      <c r="AO37" s="153"/>
      <c r="AP37" s="125"/>
      <c r="AQ37" s="1"/>
      <c r="AR37" s="145"/>
      <c r="AS37" s="153"/>
      <c r="AT37" s="125"/>
      <c r="AU37" s="1"/>
      <c r="AV37" s="145"/>
      <c r="AW37" s="153"/>
      <c r="AX37" s="125"/>
      <c r="AY37" s="1"/>
      <c r="AZ37" s="145"/>
      <c r="BA37" s="153"/>
      <c r="BB37" s="125"/>
      <c r="BC37" s="1"/>
      <c r="BD37" s="145"/>
      <c r="BE37" s="153"/>
      <c r="BF37" s="125"/>
      <c r="BG37" s="1"/>
      <c r="BH37" s="145"/>
      <c r="BI37" s="153"/>
      <c r="BJ37" s="125"/>
      <c r="BK37" s="1"/>
      <c r="BL37" s="145"/>
      <c r="BM37" s="153"/>
      <c r="BN37" s="125"/>
      <c r="BO37" s="1"/>
      <c r="BP37" s="145"/>
      <c r="BQ37" s="153"/>
      <c r="BR37" s="125"/>
      <c r="BS37" s="1"/>
      <c r="BT37" s="145"/>
      <c r="BU37" s="153"/>
      <c r="BV37" s="125"/>
      <c r="BW37" s="1"/>
      <c r="BX37" s="145"/>
      <c r="BY37" s="153"/>
      <c r="BZ37" s="125"/>
      <c r="CA37" s="1"/>
      <c r="CB37" s="145"/>
      <c r="CC37" s="153"/>
      <c r="CD37" s="125"/>
      <c r="CE37" s="1"/>
      <c r="CF37" s="145"/>
      <c r="CG37" s="153"/>
      <c r="CH37" s="125"/>
      <c r="CI37" s="1"/>
      <c r="CJ37" s="145"/>
      <c r="CK37" s="153"/>
      <c r="CL37" s="125"/>
      <c r="CM37" s="1"/>
      <c r="CN37" s="145"/>
      <c r="CO37" s="153"/>
      <c r="CP37" s="125"/>
      <c r="CQ37" s="1"/>
      <c r="CR37" s="145"/>
      <c r="CS37" s="153"/>
      <c r="CT37" s="125"/>
      <c r="CU37" s="1"/>
      <c r="CV37" s="145"/>
      <c r="CW37" s="153"/>
      <c r="CX37" s="125"/>
      <c r="CY37" s="1"/>
      <c r="CZ37" s="145"/>
      <c r="DA37" s="153"/>
      <c r="DB37" s="125"/>
      <c r="DC37" s="1"/>
      <c r="DD37" s="145"/>
      <c r="DE37" s="153"/>
      <c r="DF37" s="125"/>
      <c r="DG37" s="1"/>
      <c r="DH37" s="145"/>
      <c r="DI37" s="153"/>
      <c r="DJ37" s="125"/>
      <c r="DK37" s="1"/>
      <c r="DL37" s="145"/>
      <c r="DM37" s="153"/>
      <c r="DN37" s="125"/>
      <c r="DO37" s="1"/>
      <c r="DP37" s="145"/>
      <c r="DQ37" s="153"/>
      <c r="DR37" s="125"/>
      <c r="DS37" s="1"/>
      <c r="DT37" s="145"/>
      <c r="DU37" s="153"/>
      <c r="DV37" s="125"/>
      <c r="DW37" s="1"/>
      <c r="DX37" s="145"/>
      <c r="DY37" s="153"/>
      <c r="DZ37" s="125"/>
      <c r="EA37" s="1"/>
      <c r="EB37" s="145"/>
      <c r="EC37" s="153"/>
      <c r="ED37" s="125"/>
      <c r="EE37" s="1"/>
      <c r="EF37" s="145"/>
      <c r="EG37" s="153"/>
      <c r="EH37" s="125"/>
      <c r="EI37" s="1"/>
      <c r="EJ37" s="145"/>
      <c r="EK37" s="153"/>
      <c r="EL37" s="125"/>
      <c r="EM37" s="1"/>
      <c r="EN37" s="145"/>
      <c r="EO37" s="153"/>
      <c r="EP37" s="125"/>
      <c r="EQ37" s="1"/>
      <c r="ER37" s="145"/>
      <c r="ES37" s="153"/>
      <c r="ET37" s="125"/>
      <c r="EU37" s="1"/>
      <c r="EV37" s="145"/>
      <c r="EW37" s="153"/>
      <c r="EX37" s="125"/>
      <c r="EY37" s="1"/>
      <c r="EZ37" s="145"/>
      <c r="FA37" s="153"/>
      <c r="FB37" s="125"/>
      <c r="FC37" s="1"/>
      <c r="FD37" s="145"/>
      <c r="FE37" s="153"/>
      <c r="FF37" s="125"/>
      <c r="FG37" s="1"/>
      <c r="FH37" s="145"/>
      <c r="FI37" s="153"/>
      <c r="FJ37" s="125"/>
      <c r="FK37" s="1"/>
      <c r="FL37" s="145"/>
      <c r="FM37" s="153"/>
      <c r="FN37" s="125"/>
      <c r="FO37" s="1"/>
      <c r="FP37" s="145"/>
      <c r="FQ37" s="153"/>
      <c r="FR37" s="125"/>
      <c r="FS37" s="1"/>
      <c r="FT37" s="145"/>
      <c r="FU37" s="153"/>
      <c r="FV37" s="125"/>
      <c r="FW37" s="1"/>
      <c r="FX37" s="145"/>
      <c r="FY37" s="153"/>
      <c r="FZ37" s="125"/>
      <c r="GA37" s="1"/>
      <c r="GB37" s="145"/>
      <c r="GC37" s="153"/>
      <c r="GD37" s="125"/>
      <c r="GE37" s="1"/>
      <c r="GF37" s="145"/>
      <c r="GG37" s="153"/>
      <c r="GH37" s="125"/>
      <c r="GI37" s="1"/>
      <c r="GJ37" s="145"/>
      <c r="GK37" s="153"/>
      <c r="GL37" s="125"/>
      <c r="GM37" s="1"/>
      <c r="GN37" s="145"/>
      <c r="GO37" s="153"/>
      <c r="GP37" s="125"/>
      <c r="GQ37" s="1"/>
      <c r="GR37" s="145"/>
      <c r="GS37" s="153"/>
      <c r="GT37" s="125"/>
      <c r="GU37" s="1"/>
      <c r="GV37" s="145"/>
      <c r="GW37" s="153"/>
      <c r="GX37" s="125"/>
      <c r="GY37" s="1"/>
      <c r="GZ37" s="145"/>
      <c r="HA37" s="153"/>
      <c r="HB37" s="125"/>
      <c r="HC37" s="1"/>
      <c r="HD37" s="145"/>
      <c r="HE37" s="153"/>
      <c r="HF37" s="125"/>
      <c r="HG37" s="1"/>
      <c r="HH37" s="145"/>
      <c r="HI37" s="153"/>
      <c r="HJ37" s="125"/>
      <c r="HK37" s="1"/>
      <c r="HL37" s="145"/>
      <c r="HM37" s="153"/>
      <c r="HN37" s="125"/>
      <c r="HO37" s="1"/>
      <c r="HP37" s="145"/>
      <c r="HQ37" s="153"/>
      <c r="HR37" s="125"/>
      <c r="HS37" s="1"/>
      <c r="HT37" s="145"/>
      <c r="HU37" s="153"/>
      <c r="HV37" s="125"/>
      <c r="HW37" s="1"/>
      <c r="HX37" s="145"/>
      <c r="HY37" s="153"/>
      <c r="HZ37" s="125"/>
      <c r="IA37" s="1"/>
      <c r="IB37" s="145"/>
      <c r="IC37" s="153"/>
      <c r="ID37" s="125"/>
      <c r="IE37" s="1"/>
      <c r="IF37" s="145"/>
      <c r="IG37" s="153"/>
      <c r="IH37" s="125"/>
      <c r="II37" s="1"/>
      <c r="IJ37" s="145"/>
      <c r="IK37" s="153"/>
      <c r="IL37" s="125"/>
      <c r="IM37" s="1"/>
      <c r="IN37" s="145"/>
      <c r="IO37" s="153"/>
      <c r="IP37" s="125"/>
      <c r="IQ37" s="1"/>
      <c r="IR37" s="145"/>
      <c r="IS37" s="153"/>
      <c r="IT37" s="125"/>
      <c r="IU37" s="1"/>
      <c r="IV37" s="145"/>
    </row>
    <row r="38" spans="1:256" ht="12.75" customHeight="1">
      <c r="A38" s="8" t="s">
        <v>73</v>
      </c>
      <c r="B38" s="140">
        <v>1</v>
      </c>
      <c r="C38" s="8">
        <v>36</v>
      </c>
      <c r="D38" s="153">
        <f t="shared" si="0"/>
        <v>36</v>
      </c>
      <c r="E38" s="241"/>
      <c r="F38" s="125"/>
      <c r="G38" s="1"/>
      <c r="H38" s="145"/>
      <c r="I38" s="153"/>
      <c r="J38" s="125"/>
      <c r="K38" s="1"/>
      <c r="L38" s="145"/>
      <c r="M38" s="153"/>
      <c r="N38" s="125"/>
      <c r="O38" s="1"/>
      <c r="P38" s="145"/>
      <c r="Q38" s="153"/>
      <c r="R38" s="125"/>
      <c r="S38" s="1"/>
      <c r="T38" s="145"/>
      <c r="U38" s="153"/>
      <c r="V38" s="125"/>
      <c r="W38" s="1"/>
      <c r="X38" s="145"/>
      <c r="Y38" s="153"/>
      <c r="Z38" s="125"/>
      <c r="AA38" s="1"/>
      <c r="AB38" s="145"/>
      <c r="AC38" s="153"/>
      <c r="AD38" s="125"/>
      <c r="AE38" s="1"/>
      <c r="AF38" s="145"/>
      <c r="AG38" s="153"/>
      <c r="AH38" s="125"/>
      <c r="AI38" s="1"/>
      <c r="AJ38" s="145"/>
      <c r="AK38" s="153"/>
      <c r="AL38" s="125"/>
      <c r="AM38" s="1"/>
      <c r="AN38" s="145"/>
      <c r="AO38" s="153"/>
      <c r="AP38" s="125"/>
      <c r="AQ38" s="1"/>
      <c r="AR38" s="145"/>
      <c r="AS38" s="153"/>
      <c r="AT38" s="125"/>
      <c r="AU38" s="1"/>
      <c r="AV38" s="145"/>
      <c r="AW38" s="153"/>
      <c r="AX38" s="125"/>
      <c r="AY38" s="1"/>
      <c r="AZ38" s="145"/>
      <c r="BA38" s="153"/>
      <c r="BB38" s="125"/>
      <c r="BC38" s="1"/>
      <c r="BD38" s="145"/>
      <c r="BE38" s="153"/>
      <c r="BF38" s="125"/>
      <c r="BG38" s="1"/>
      <c r="BH38" s="145"/>
      <c r="BI38" s="153"/>
      <c r="BJ38" s="125"/>
      <c r="BK38" s="1"/>
      <c r="BL38" s="145"/>
      <c r="BM38" s="153"/>
      <c r="BN38" s="125"/>
      <c r="BO38" s="1"/>
      <c r="BP38" s="145"/>
      <c r="BQ38" s="153"/>
      <c r="BR38" s="125"/>
      <c r="BS38" s="1"/>
      <c r="BT38" s="145"/>
      <c r="BU38" s="153"/>
      <c r="BV38" s="125"/>
      <c r="BW38" s="1"/>
      <c r="BX38" s="145"/>
      <c r="BY38" s="153"/>
      <c r="BZ38" s="125"/>
      <c r="CA38" s="1"/>
      <c r="CB38" s="145"/>
      <c r="CC38" s="153"/>
      <c r="CD38" s="125"/>
      <c r="CE38" s="1"/>
      <c r="CF38" s="145"/>
      <c r="CG38" s="153"/>
      <c r="CH38" s="125"/>
      <c r="CI38" s="1"/>
      <c r="CJ38" s="145"/>
      <c r="CK38" s="153"/>
      <c r="CL38" s="125"/>
      <c r="CM38" s="1"/>
      <c r="CN38" s="145"/>
      <c r="CO38" s="153"/>
      <c r="CP38" s="125"/>
      <c r="CQ38" s="1"/>
      <c r="CR38" s="145"/>
      <c r="CS38" s="153"/>
      <c r="CT38" s="125"/>
      <c r="CU38" s="1"/>
      <c r="CV38" s="145"/>
      <c r="CW38" s="153"/>
      <c r="CX38" s="125"/>
      <c r="CY38" s="1"/>
      <c r="CZ38" s="145"/>
      <c r="DA38" s="153"/>
      <c r="DB38" s="125"/>
      <c r="DC38" s="1"/>
      <c r="DD38" s="145"/>
      <c r="DE38" s="153"/>
      <c r="DF38" s="125"/>
      <c r="DG38" s="1"/>
      <c r="DH38" s="145"/>
      <c r="DI38" s="153"/>
      <c r="DJ38" s="125"/>
      <c r="DK38" s="1"/>
      <c r="DL38" s="145"/>
      <c r="DM38" s="153"/>
      <c r="DN38" s="125"/>
      <c r="DO38" s="1"/>
      <c r="DP38" s="145"/>
      <c r="DQ38" s="153"/>
      <c r="DR38" s="125"/>
      <c r="DS38" s="1"/>
      <c r="DT38" s="145"/>
      <c r="DU38" s="153"/>
      <c r="DV38" s="125"/>
      <c r="DW38" s="1"/>
      <c r="DX38" s="145"/>
      <c r="DY38" s="153"/>
      <c r="DZ38" s="125"/>
      <c r="EA38" s="1"/>
      <c r="EB38" s="145"/>
      <c r="EC38" s="153"/>
      <c r="ED38" s="125"/>
      <c r="EE38" s="1"/>
      <c r="EF38" s="145"/>
      <c r="EG38" s="153"/>
      <c r="EH38" s="125"/>
      <c r="EI38" s="1"/>
      <c r="EJ38" s="145"/>
      <c r="EK38" s="153"/>
      <c r="EL38" s="125"/>
      <c r="EM38" s="1"/>
      <c r="EN38" s="145"/>
      <c r="EO38" s="153"/>
      <c r="EP38" s="125"/>
      <c r="EQ38" s="1"/>
      <c r="ER38" s="145"/>
      <c r="ES38" s="153"/>
      <c r="ET38" s="125"/>
      <c r="EU38" s="1"/>
      <c r="EV38" s="145"/>
      <c r="EW38" s="153"/>
      <c r="EX38" s="125"/>
      <c r="EY38" s="1"/>
      <c r="EZ38" s="145"/>
      <c r="FA38" s="153"/>
      <c r="FB38" s="125"/>
      <c r="FC38" s="1"/>
      <c r="FD38" s="145"/>
      <c r="FE38" s="153"/>
      <c r="FF38" s="125"/>
      <c r="FG38" s="1"/>
      <c r="FH38" s="145"/>
      <c r="FI38" s="153"/>
      <c r="FJ38" s="125"/>
      <c r="FK38" s="1"/>
      <c r="FL38" s="145"/>
      <c r="FM38" s="153"/>
      <c r="FN38" s="125"/>
      <c r="FO38" s="1"/>
      <c r="FP38" s="145"/>
      <c r="FQ38" s="153"/>
      <c r="FR38" s="125"/>
      <c r="FS38" s="1"/>
      <c r="FT38" s="145"/>
      <c r="FU38" s="153"/>
      <c r="FV38" s="125"/>
      <c r="FW38" s="1"/>
      <c r="FX38" s="145"/>
      <c r="FY38" s="153"/>
      <c r="FZ38" s="125"/>
      <c r="GA38" s="1"/>
      <c r="GB38" s="145"/>
      <c r="GC38" s="153"/>
      <c r="GD38" s="125"/>
      <c r="GE38" s="1"/>
      <c r="GF38" s="145"/>
      <c r="GG38" s="153"/>
      <c r="GH38" s="125"/>
      <c r="GI38" s="1"/>
      <c r="GJ38" s="145"/>
      <c r="GK38" s="153"/>
      <c r="GL38" s="125"/>
      <c r="GM38" s="1"/>
      <c r="GN38" s="145"/>
      <c r="GO38" s="153"/>
      <c r="GP38" s="125"/>
      <c r="GQ38" s="1"/>
      <c r="GR38" s="145"/>
      <c r="GS38" s="153"/>
      <c r="GT38" s="125"/>
      <c r="GU38" s="1"/>
      <c r="GV38" s="145"/>
      <c r="GW38" s="153"/>
      <c r="GX38" s="125"/>
      <c r="GY38" s="1"/>
      <c r="GZ38" s="145"/>
      <c r="HA38" s="153"/>
      <c r="HB38" s="125"/>
      <c r="HC38" s="1"/>
      <c r="HD38" s="145"/>
      <c r="HE38" s="153"/>
      <c r="HF38" s="125"/>
      <c r="HG38" s="1"/>
      <c r="HH38" s="145"/>
      <c r="HI38" s="153"/>
      <c r="HJ38" s="125"/>
      <c r="HK38" s="1"/>
      <c r="HL38" s="145"/>
      <c r="HM38" s="153"/>
      <c r="HN38" s="125"/>
      <c r="HO38" s="1"/>
      <c r="HP38" s="145"/>
      <c r="HQ38" s="153"/>
      <c r="HR38" s="125"/>
      <c r="HS38" s="1"/>
      <c r="HT38" s="145"/>
      <c r="HU38" s="153"/>
      <c r="HV38" s="125"/>
      <c r="HW38" s="1"/>
      <c r="HX38" s="145"/>
      <c r="HY38" s="153"/>
      <c r="HZ38" s="125"/>
      <c r="IA38" s="1"/>
      <c r="IB38" s="145"/>
      <c r="IC38" s="153"/>
      <c r="ID38" s="125"/>
      <c r="IE38" s="1"/>
      <c r="IF38" s="145"/>
      <c r="IG38" s="153"/>
      <c r="IH38" s="125"/>
      <c r="II38" s="1"/>
      <c r="IJ38" s="145"/>
      <c r="IK38" s="153"/>
      <c r="IL38" s="125"/>
      <c r="IM38" s="1"/>
      <c r="IN38" s="145"/>
      <c r="IO38" s="153"/>
      <c r="IP38" s="125"/>
      <c r="IQ38" s="1"/>
      <c r="IR38" s="145"/>
      <c r="IS38" s="153"/>
      <c r="IT38" s="125"/>
      <c r="IU38" s="1"/>
      <c r="IV38" s="145"/>
    </row>
    <row r="39" spans="1:256" ht="12.75" customHeight="1">
      <c r="A39" s="140" t="s">
        <v>83</v>
      </c>
      <c r="B39" s="140">
        <v>1</v>
      </c>
      <c r="C39" s="145">
        <v>0</v>
      </c>
      <c r="D39" s="153">
        <f t="shared" si="0"/>
        <v>0</v>
      </c>
      <c r="E39" s="241"/>
      <c r="F39" s="140"/>
      <c r="G39" s="140"/>
      <c r="H39" s="145"/>
      <c r="I39" s="153"/>
      <c r="J39" s="140"/>
      <c r="K39" s="140"/>
      <c r="L39" s="145"/>
      <c r="M39" s="153"/>
      <c r="N39" s="140"/>
      <c r="O39" s="140"/>
      <c r="P39" s="145"/>
      <c r="Q39" s="153"/>
      <c r="R39" s="140"/>
      <c r="S39" s="140"/>
      <c r="T39" s="145"/>
      <c r="U39" s="153"/>
      <c r="V39" s="140"/>
      <c r="W39" s="140"/>
      <c r="X39" s="145"/>
      <c r="Y39" s="153"/>
      <c r="Z39" s="140"/>
      <c r="AA39" s="140"/>
      <c r="AB39" s="145"/>
      <c r="AC39" s="153"/>
      <c r="AD39" s="140"/>
      <c r="AE39" s="140"/>
      <c r="AF39" s="145"/>
      <c r="AG39" s="153"/>
      <c r="AH39" s="140"/>
      <c r="AI39" s="140"/>
      <c r="AJ39" s="145"/>
      <c r="AK39" s="153"/>
      <c r="AL39" s="140"/>
      <c r="AM39" s="140"/>
      <c r="AN39" s="145"/>
      <c r="AO39" s="153"/>
      <c r="AP39" s="140"/>
      <c r="AQ39" s="140"/>
      <c r="AR39" s="145"/>
      <c r="AS39" s="153"/>
      <c r="AT39" s="140"/>
      <c r="AU39" s="140"/>
      <c r="AV39" s="145"/>
      <c r="AW39" s="153"/>
      <c r="AX39" s="140"/>
      <c r="AY39" s="140"/>
      <c r="AZ39" s="145"/>
      <c r="BA39" s="153"/>
      <c r="BB39" s="140"/>
      <c r="BC39" s="140"/>
      <c r="BD39" s="145"/>
      <c r="BE39" s="153"/>
      <c r="BF39" s="140"/>
      <c r="BG39" s="140"/>
      <c r="BH39" s="145"/>
      <c r="BI39" s="153"/>
      <c r="BJ39" s="140"/>
      <c r="BK39" s="140"/>
      <c r="BL39" s="145"/>
      <c r="BM39" s="153"/>
      <c r="BN39" s="140"/>
      <c r="BO39" s="140"/>
      <c r="BP39" s="145"/>
      <c r="BQ39" s="153"/>
      <c r="BR39" s="140"/>
      <c r="BS39" s="140"/>
      <c r="BT39" s="145"/>
      <c r="BU39" s="153"/>
      <c r="BV39" s="140"/>
      <c r="BW39" s="140"/>
      <c r="BX39" s="145"/>
      <c r="BY39" s="153"/>
      <c r="BZ39" s="140"/>
      <c r="CA39" s="140"/>
      <c r="CB39" s="145"/>
      <c r="CC39" s="153"/>
      <c r="CD39" s="140"/>
      <c r="CE39" s="140"/>
      <c r="CF39" s="145"/>
      <c r="CG39" s="153"/>
      <c r="CH39" s="140"/>
      <c r="CI39" s="140"/>
      <c r="CJ39" s="145"/>
      <c r="CK39" s="153"/>
      <c r="CL39" s="140"/>
      <c r="CM39" s="140"/>
      <c r="CN39" s="145"/>
      <c r="CO39" s="153"/>
      <c r="CP39" s="140"/>
      <c r="CQ39" s="140"/>
      <c r="CR39" s="145"/>
      <c r="CS39" s="153"/>
      <c r="CT39" s="140"/>
      <c r="CU39" s="140"/>
      <c r="CV39" s="145"/>
      <c r="CW39" s="153"/>
      <c r="CX39" s="140"/>
      <c r="CY39" s="140"/>
      <c r="CZ39" s="145"/>
      <c r="DA39" s="153"/>
      <c r="DB39" s="140"/>
      <c r="DC39" s="140"/>
      <c r="DD39" s="145"/>
      <c r="DE39" s="153"/>
      <c r="DF39" s="140"/>
      <c r="DG39" s="140"/>
      <c r="DH39" s="145"/>
      <c r="DI39" s="153"/>
      <c r="DJ39" s="140"/>
      <c r="DK39" s="140"/>
      <c r="DL39" s="145"/>
      <c r="DM39" s="153"/>
      <c r="DN39" s="140"/>
      <c r="DO39" s="140"/>
      <c r="DP39" s="145"/>
      <c r="DQ39" s="153"/>
      <c r="DR39" s="140"/>
      <c r="DS39" s="140"/>
      <c r="DT39" s="145"/>
      <c r="DU39" s="153"/>
      <c r="DV39" s="140"/>
      <c r="DW39" s="140"/>
      <c r="DX39" s="145"/>
      <c r="DY39" s="153"/>
      <c r="DZ39" s="140"/>
      <c r="EA39" s="140"/>
      <c r="EB39" s="145"/>
      <c r="EC39" s="153"/>
      <c r="ED39" s="140"/>
      <c r="EE39" s="140"/>
      <c r="EF39" s="145"/>
      <c r="EG39" s="153"/>
      <c r="EH39" s="140"/>
      <c r="EI39" s="140"/>
      <c r="EJ39" s="145"/>
      <c r="EK39" s="153"/>
      <c r="EL39" s="140"/>
      <c r="EM39" s="140"/>
      <c r="EN39" s="145"/>
      <c r="EO39" s="153"/>
      <c r="EP39" s="140"/>
      <c r="EQ39" s="140"/>
      <c r="ER39" s="145"/>
      <c r="ES39" s="153"/>
      <c r="ET39" s="140"/>
      <c r="EU39" s="140"/>
      <c r="EV39" s="145"/>
      <c r="EW39" s="153"/>
      <c r="EX39" s="140"/>
      <c r="EY39" s="140"/>
      <c r="EZ39" s="145"/>
      <c r="FA39" s="153"/>
      <c r="FB39" s="140"/>
      <c r="FC39" s="140"/>
      <c r="FD39" s="145"/>
      <c r="FE39" s="153"/>
      <c r="FF39" s="140"/>
      <c r="FG39" s="140"/>
      <c r="FH39" s="145"/>
      <c r="FI39" s="153"/>
      <c r="FJ39" s="140"/>
      <c r="FK39" s="140"/>
      <c r="FL39" s="145"/>
      <c r="FM39" s="153"/>
      <c r="FN39" s="140"/>
      <c r="FO39" s="140"/>
      <c r="FP39" s="145"/>
      <c r="FQ39" s="153"/>
      <c r="FR39" s="140"/>
      <c r="FS39" s="140"/>
      <c r="FT39" s="145"/>
      <c r="FU39" s="153"/>
      <c r="FV39" s="140"/>
      <c r="FW39" s="140"/>
      <c r="FX39" s="145"/>
      <c r="FY39" s="153"/>
      <c r="FZ39" s="140"/>
      <c r="GA39" s="140"/>
      <c r="GB39" s="145"/>
      <c r="GC39" s="153"/>
      <c r="GD39" s="140"/>
      <c r="GE39" s="140"/>
      <c r="GF39" s="145"/>
      <c r="GG39" s="153"/>
      <c r="GH39" s="140"/>
      <c r="GI39" s="140"/>
      <c r="GJ39" s="145"/>
      <c r="GK39" s="153"/>
      <c r="GL39" s="140"/>
      <c r="GM39" s="140"/>
      <c r="GN39" s="145"/>
      <c r="GO39" s="153"/>
      <c r="GP39" s="140"/>
      <c r="GQ39" s="140"/>
      <c r="GR39" s="145"/>
      <c r="GS39" s="153"/>
      <c r="GT39" s="140"/>
      <c r="GU39" s="140"/>
      <c r="GV39" s="145"/>
      <c r="GW39" s="153"/>
      <c r="GX39" s="140"/>
      <c r="GY39" s="140"/>
      <c r="GZ39" s="145"/>
      <c r="HA39" s="153"/>
      <c r="HB39" s="140"/>
      <c r="HC39" s="140"/>
      <c r="HD39" s="145"/>
      <c r="HE39" s="153"/>
      <c r="HF39" s="140"/>
      <c r="HG39" s="140"/>
      <c r="HH39" s="145"/>
      <c r="HI39" s="153"/>
      <c r="HJ39" s="140"/>
      <c r="HK39" s="140"/>
      <c r="HL39" s="145"/>
      <c r="HM39" s="153"/>
      <c r="HN39" s="140"/>
      <c r="HO39" s="140"/>
      <c r="HP39" s="145"/>
      <c r="HQ39" s="153"/>
      <c r="HR39" s="140"/>
      <c r="HS39" s="140"/>
      <c r="HT39" s="145"/>
      <c r="HU39" s="153"/>
      <c r="HV39" s="140"/>
      <c r="HW39" s="140"/>
      <c r="HX39" s="145"/>
      <c r="HY39" s="153"/>
      <c r="HZ39" s="140"/>
      <c r="IA39" s="140"/>
      <c r="IB39" s="145"/>
      <c r="IC39" s="153"/>
      <c r="ID39" s="140"/>
      <c r="IE39" s="140"/>
      <c r="IF39" s="145"/>
      <c r="IG39" s="153"/>
      <c r="IH39" s="140"/>
      <c r="II39" s="140"/>
      <c r="IJ39" s="145"/>
      <c r="IK39" s="153"/>
      <c r="IL39" s="140"/>
      <c r="IM39" s="140"/>
      <c r="IN39" s="145"/>
      <c r="IO39" s="153"/>
      <c r="IP39" s="140"/>
      <c r="IQ39" s="140"/>
      <c r="IR39" s="145"/>
      <c r="IS39" s="153"/>
      <c r="IT39" s="140"/>
      <c r="IU39" s="140"/>
      <c r="IV39" s="145"/>
    </row>
    <row r="40" spans="1:256" ht="12.75" customHeight="1">
      <c r="A40" s="140" t="s">
        <v>74</v>
      </c>
      <c r="B40" s="140"/>
      <c r="C40" s="8"/>
      <c r="D40" s="145">
        <f>SUM(D27:D39)</f>
        <v>652.55</v>
      </c>
      <c r="E40" s="239"/>
      <c r="F40" s="140"/>
      <c r="G40" s="140"/>
      <c r="H40" s="8"/>
      <c r="I40" s="145"/>
      <c r="J40" s="140"/>
      <c r="K40" s="140"/>
      <c r="L40" s="8"/>
      <c r="M40" s="145"/>
      <c r="N40" s="140"/>
      <c r="O40" s="140"/>
      <c r="P40" s="8"/>
      <c r="Q40" s="145"/>
      <c r="R40" s="140"/>
      <c r="S40" s="140"/>
      <c r="T40" s="8"/>
      <c r="U40" s="145"/>
      <c r="V40" s="140"/>
      <c r="W40" s="140"/>
      <c r="X40" s="8"/>
      <c r="Y40" s="145"/>
      <c r="Z40" s="140"/>
      <c r="AA40" s="140"/>
      <c r="AB40" s="8"/>
      <c r="AC40" s="145"/>
      <c r="AD40" s="140"/>
      <c r="AE40" s="140"/>
      <c r="AF40" s="8"/>
      <c r="AG40" s="145"/>
      <c r="AH40" s="140"/>
      <c r="AI40" s="140"/>
      <c r="AJ40" s="8"/>
      <c r="AK40" s="145"/>
      <c r="AL40" s="140"/>
      <c r="AM40" s="140"/>
      <c r="AN40" s="8"/>
      <c r="AO40" s="145"/>
      <c r="AP40" s="140"/>
      <c r="AQ40" s="140"/>
      <c r="AR40" s="8"/>
      <c r="AS40" s="145"/>
      <c r="AT40" s="140"/>
      <c r="AU40" s="140"/>
      <c r="AV40" s="8"/>
      <c r="AW40" s="145"/>
      <c r="AX40" s="140"/>
      <c r="AY40" s="140"/>
      <c r="AZ40" s="8"/>
      <c r="BA40" s="145"/>
      <c r="BB40" s="140"/>
      <c r="BC40" s="140"/>
      <c r="BD40" s="8"/>
      <c r="BE40" s="145"/>
      <c r="BF40" s="140"/>
      <c r="BG40" s="140"/>
      <c r="BH40" s="8"/>
      <c r="BI40" s="145"/>
      <c r="BJ40" s="140"/>
      <c r="BK40" s="140"/>
      <c r="BL40" s="8"/>
      <c r="BM40" s="145"/>
      <c r="BN40" s="140"/>
      <c r="BO40" s="140"/>
      <c r="BP40" s="8"/>
      <c r="BQ40" s="145"/>
      <c r="BR40" s="140"/>
      <c r="BS40" s="140"/>
      <c r="BT40" s="8"/>
      <c r="BU40" s="145"/>
      <c r="BV40" s="140"/>
      <c r="BW40" s="140"/>
      <c r="BX40" s="8"/>
      <c r="BY40" s="145"/>
      <c r="BZ40" s="140"/>
      <c r="CA40" s="140"/>
      <c r="CB40" s="8"/>
      <c r="CC40" s="145"/>
      <c r="CD40" s="140"/>
      <c r="CE40" s="140"/>
      <c r="CF40" s="8"/>
      <c r="CG40" s="145"/>
      <c r="CH40" s="140"/>
      <c r="CI40" s="140"/>
      <c r="CJ40" s="8"/>
      <c r="CK40" s="145"/>
      <c r="CL40" s="140"/>
      <c r="CM40" s="140"/>
      <c r="CN40" s="8"/>
      <c r="CO40" s="145"/>
      <c r="CP40" s="140"/>
      <c r="CQ40" s="140"/>
      <c r="CR40" s="8"/>
      <c r="CS40" s="145"/>
      <c r="CT40" s="140"/>
      <c r="CU40" s="140"/>
      <c r="CV40" s="8"/>
      <c r="CW40" s="145"/>
      <c r="CX40" s="140"/>
      <c r="CY40" s="140"/>
      <c r="CZ40" s="8"/>
      <c r="DA40" s="145"/>
      <c r="DB40" s="140"/>
      <c r="DC40" s="140"/>
      <c r="DD40" s="8"/>
      <c r="DE40" s="145"/>
      <c r="DF40" s="140"/>
      <c r="DG40" s="140"/>
      <c r="DH40" s="8"/>
      <c r="DI40" s="145"/>
      <c r="DJ40" s="140"/>
      <c r="DK40" s="140"/>
      <c r="DL40" s="8"/>
      <c r="DM40" s="145"/>
      <c r="DN40" s="140"/>
      <c r="DO40" s="140"/>
      <c r="DP40" s="8"/>
      <c r="DQ40" s="145"/>
      <c r="DR40" s="140"/>
      <c r="DS40" s="140"/>
      <c r="DT40" s="8"/>
      <c r="DU40" s="145"/>
      <c r="DV40" s="140"/>
      <c r="DW40" s="140"/>
      <c r="DX40" s="8"/>
      <c r="DY40" s="145"/>
      <c r="DZ40" s="140"/>
      <c r="EA40" s="140"/>
      <c r="EB40" s="8"/>
      <c r="EC40" s="145"/>
      <c r="ED40" s="140"/>
      <c r="EE40" s="140"/>
      <c r="EF40" s="8"/>
      <c r="EG40" s="145"/>
      <c r="EH40" s="140"/>
      <c r="EI40" s="140"/>
      <c r="EJ40" s="8"/>
      <c r="EK40" s="145"/>
      <c r="EL40" s="140"/>
      <c r="EM40" s="140"/>
      <c r="EN40" s="8"/>
      <c r="EO40" s="145"/>
      <c r="EP40" s="140"/>
      <c r="EQ40" s="140"/>
      <c r="ER40" s="8"/>
      <c r="ES40" s="145"/>
      <c r="ET40" s="140"/>
      <c r="EU40" s="140"/>
      <c r="EV40" s="8"/>
      <c r="EW40" s="145"/>
      <c r="EX40" s="140"/>
      <c r="EY40" s="140"/>
      <c r="EZ40" s="8"/>
      <c r="FA40" s="145"/>
      <c r="FB40" s="140"/>
      <c r="FC40" s="140"/>
      <c r="FD40" s="8"/>
      <c r="FE40" s="145"/>
      <c r="FF40" s="140"/>
      <c r="FG40" s="140"/>
      <c r="FH40" s="8"/>
      <c r="FI40" s="145"/>
      <c r="FJ40" s="140"/>
      <c r="FK40" s="140"/>
      <c r="FL40" s="8"/>
      <c r="FM40" s="145"/>
      <c r="FN40" s="140"/>
      <c r="FO40" s="140"/>
      <c r="FP40" s="8"/>
      <c r="FQ40" s="145"/>
      <c r="FR40" s="140"/>
      <c r="FS40" s="140"/>
      <c r="FT40" s="8"/>
      <c r="FU40" s="145"/>
      <c r="FV40" s="140"/>
      <c r="FW40" s="140"/>
      <c r="FX40" s="8"/>
      <c r="FY40" s="145"/>
      <c r="FZ40" s="140"/>
      <c r="GA40" s="140"/>
      <c r="GB40" s="8"/>
      <c r="GC40" s="145"/>
      <c r="GD40" s="140"/>
      <c r="GE40" s="140"/>
      <c r="GF40" s="8"/>
      <c r="GG40" s="145"/>
      <c r="GH40" s="140"/>
      <c r="GI40" s="140"/>
      <c r="GJ40" s="8"/>
      <c r="GK40" s="145"/>
      <c r="GL40" s="140"/>
      <c r="GM40" s="140"/>
      <c r="GN40" s="8"/>
      <c r="GO40" s="145"/>
      <c r="GP40" s="140"/>
      <c r="GQ40" s="140"/>
      <c r="GR40" s="8"/>
      <c r="GS40" s="145"/>
      <c r="GT40" s="140"/>
      <c r="GU40" s="140"/>
      <c r="GV40" s="8"/>
      <c r="GW40" s="145"/>
      <c r="GX40" s="140"/>
      <c r="GY40" s="140"/>
      <c r="GZ40" s="8"/>
      <c r="HA40" s="145"/>
      <c r="HB40" s="140"/>
      <c r="HC40" s="140"/>
      <c r="HD40" s="8"/>
      <c r="HE40" s="145"/>
      <c r="HF40" s="140"/>
      <c r="HG40" s="140"/>
      <c r="HH40" s="8"/>
      <c r="HI40" s="145"/>
      <c r="HJ40" s="140"/>
      <c r="HK40" s="140"/>
      <c r="HL40" s="8"/>
      <c r="HM40" s="145"/>
      <c r="HN40" s="140"/>
      <c r="HO40" s="140"/>
      <c r="HP40" s="8"/>
      <c r="HQ40" s="145"/>
      <c r="HR40" s="140"/>
      <c r="HS40" s="140"/>
      <c r="HT40" s="8"/>
      <c r="HU40" s="145"/>
      <c r="HV40" s="140"/>
      <c r="HW40" s="140"/>
      <c r="HX40" s="8"/>
      <c r="HY40" s="145"/>
      <c r="HZ40" s="140"/>
      <c r="IA40" s="140"/>
      <c r="IB40" s="8"/>
      <c r="IC40" s="145"/>
      <c r="ID40" s="140"/>
      <c r="IE40" s="140"/>
      <c r="IF40" s="8"/>
      <c r="IG40" s="145"/>
      <c r="IH40" s="140"/>
      <c r="II40" s="140"/>
      <c r="IJ40" s="8"/>
      <c r="IK40" s="145"/>
      <c r="IL40" s="140"/>
      <c r="IM40" s="140"/>
      <c r="IN40" s="8"/>
      <c r="IO40" s="145"/>
      <c r="IP40" s="140"/>
      <c r="IQ40" s="140"/>
      <c r="IR40" s="8"/>
      <c r="IS40" s="145"/>
      <c r="IT40" s="140"/>
      <c r="IU40" s="140"/>
      <c r="IV40" s="8"/>
    </row>
    <row r="41" spans="1:255" ht="12.75" customHeight="1">
      <c r="A41" s="125" t="s">
        <v>84</v>
      </c>
      <c r="B41" s="125"/>
      <c r="D41" s="144">
        <v>0</v>
      </c>
      <c r="E41" s="242"/>
      <c r="F41" s="125"/>
      <c r="G41" s="125"/>
      <c r="I41" s="144"/>
      <c r="J41" s="125"/>
      <c r="K41" s="125"/>
      <c r="M41" s="144"/>
      <c r="N41" s="125"/>
      <c r="O41" s="125"/>
      <c r="Q41" s="144"/>
      <c r="R41" s="125"/>
      <c r="S41" s="125"/>
      <c r="U41" s="144"/>
      <c r="V41" s="125"/>
      <c r="W41" s="125"/>
      <c r="Y41" s="144"/>
      <c r="Z41" s="125"/>
      <c r="AA41" s="125"/>
      <c r="AC41" s="144"/>
      <c r="AD41" s="125"/>
      <c r="AE41" s="125"/>
      <c r="AG41" s="144"/>
      <c r="AH41" s="125"/>
      <c r="AI41" s="125"/>
      <c r="AK41" s="144"/>
      <c r="AL41" s="125"/>
      <c r="AM41" s="125"/>
      <c r="AO41" s="144"/>
      <c r="AP41" s="125"/>
      <c r="AQ41" s="125"/>
      <c r="AS41" s="144"/>
      <c r="AT41" s="125"/>
      <c r="AU41" s="125"/>
      <c r="AW41" s="144"/>
      <c r="AX41" s="125"/>
      <c r="AY41" s="125"/>
      <c r="BA41" s="144"/>
      <c r="BB41" s="125"/>
      <c r="BC41" s="125"/>
      <c r="BE41" s="144"/>
      <c r="BF41" s="125"/>
      <c r="BG41" s="125"/>
      <c r="BI41" s="144"/>
      <c r="BJ41" s="125"/>
      <c r="BK41" s="125"/>
      <c r="BM41" s="144"/>
      <c r="BN41" s="125"/>
      <c r="BO41" s="125"/>
      <c r="BQ41" s="144"/>
      <c r="BR41" s="125"/>
      <c r="BS41" s="125"/>
      <c r="BU41" s="144"/>
      <c r="BV41" s="125"/>
      <c r="BW41" s="125"/>
      <c r="BY41" s="144"/>
      <c r="BZ41" s="125"/>
      <c r="CA41" s="125"/>
      <c r="CC41" s="144"/>
      <c r="CD41" s="125"/>
      <c r="CE41" s="125"/>
      <c r="CG41" s="144"/>
      <c r="CH41" s="125"/>
      <c r="CI41" s="125"/>
      <c r="CK41" s="144"/>
      <c r="CL41" s="125"/>
      <c r="CM41" s="125"/>
      <c r="CO41" s="144"/>
      <c r="CP41" s="125"/>
      <c r="CQ41" s="125"/>
      <c r="CS41" s="144"/>
      <c r="CT41" s="125"/>
      <c r="CU41" s="125"/>
      <c r="CW41" s="144"/>
      <c r="CX41" s="125"/>
      <c r="CY41" s="125"/>
      <c r="DA41" s="144"/>
      <c r="DB41" s="125"/>
      <c r="DC41" s="125"/>
      <c r="DE41" s="144"/>
      <c r="DF41" s="125"/>
      <c r="DG41" s="125"/>
      <c r="DI41" s="144"/>
      <c r="DJ41" s="125"/>
      <c r="DK41" s="125"/>
      <c r="DM41" s="144"/>
      <c r="DN41" s="125"/>
      <c r="DO41" s="125"/>
      <c r="DQ41" s="144"/>
      <c r="DR41" s="125"/>
      <c r="DS41" s="125"/>
      <c r="DU41" s="144"/>
      <c r="DV41" s="125"/>
      <c r="DW41" s="125"/>
      <c r="DY41" s="144"/>
      <c r="DZ41" s="125"/>
      <c r="EA41" s="125"/>
      <c r="EC41" s="144"/>
      <c r="ED41" s="125"/>
      <c r="EE41" s="125"/>
      <c r="EG41" s="144"/>
      <c r="EH41" s="125"/>
      <c r="EI41" s="125"/>
      <c r="EK41" s="144"/>
      <c r="EL41" s="125"/>
      <c r="EM41" s="125"/>
      <c r="EO41" s="144"/>
      <c r="EP41" s="125"/>
      <c r="EQ41" s="125"/>
      <c r="ES41" s="144"/>
      <c r="ET41" s="125"/>
      <c r="EU41" s="125"/>
      <c r="EW41" s="144"/>
      <c r="EX41" s="125"/>
      <c r="EY41" s="125"/>
      <c r="FA41" s="144"/>
      <c r="FB41" s="125"/>
      <c r="FC41" s="125"/>
      <c r="FE41" s="144"/>
      <c r="FF41" s="125"/>
      <c r="FG41" s="125"/>
      <c r="FI41" s="144"/>
      <c r="FJ41" s="125"/>
      <c r="FK41" s="125"/>
      <c r="FM41" s="144"/>
      <c r="FN41" s="125"/>
      <c r="FO41" s="125"/>
      <c r="FQ41" s="144"/>
      <c r="FR41" s="125"/>
      <c r="FS41" s="125"/>
      <c r="FU41" s="144"/>
      <c r="FV41" s="125"/>
      <c r="FW41" s="125"/>
      <c r="FY41" s="144"/>
      <c r="FZ41" s="125"/>
      <c r="GA41" s="125"/>
      <c r="GC41" s="144"/>
      <c r="GD41" s="125"/>
      <c r="GE41" s="125"/>
      <c r="GG41" s="144"/>
      <c r="GH41" s="125"/>
      <c r="GI41" s="125"/>
      <c r="GK41" s="144"/>
      <c r="GL41" s="125"/>
      <c r="GM41" s="125"/>
      <c r="GO41" s="144"/>
      <c r="GP41" s="125"/>
      <c r="GQ41" s="125"/>
      <c r="GS41" s="144"/>
      <c r="GT41" s="125"/>
      <c r="GU41" s="125"/>
      <c r="GW41" s="144"/>
      <c r="GX41" s="125"/>
      <c r="GY41" s="125"/>
      <c r="HA41" s="144"/>
      <c r="HB41" s="125"/>
      <c r="HC41" s="125"/>
      <c r="HE41" s="144"/>
      <c r="HF41" s="125"/>
      <c r="HG41" s="125"/>
      <c r="HI41" s="144"/>
      <c r="HJ41" s="125"/>
      <c r="HK41" s="125"/>
      <c r="HM41" s="144"/>
      <c r="HN41" s="125"/>
      <c r="HO41" s="125"/>
      <c r="HQ41" s="144"/>
      <c r="HR41" s="125"/>
      <c r="HS41" s="125"/>
      <c r="HU41" s="144"/>
      <c r="HV41" s="125"/>
      <c r="HW41" s="125"/>
      <c r="HY41" s="144"/>
      <c r="HZ41" s="125"/>
      <c r="IA41" s="125"/>
      <c r="IC41" s="144"/>
      <c r="ID41" s="125"/>
      <c r="IE41" s="125"/>
      <c r="IG41" s="144"/>
      <c r="IH41" s="125"/>
      <c r="II41" s="125"/>
      <c r="IK41" s="144"/>
      <c r="IL41" s="125"/>
      <c r="IM41" s="125"/>
      <c r="IO41" s="144"/>
      <c r="IP41" s="125"/>
      <c r="IQ41" s="125"/>
      <c r="IS41" s="144"/>
      <c r="IT41" s="125"/>
      <c r="IU41" s="125"/>
    </row>
    <row r="42" spans="1:256" ht="12.75" customHeight="1">
      <c r="A42" s="139" t="s">
        <v>85</v>
      </c>
      <c r="B42" s="139"/>
      <c r="C42" s="120"/>
      <c r="D42" s="147">
        <f>(D40*D41)+D40</f>
        <v>652.55</v>
      </c>
      <c r="E42" s="243"/>
      <c r="F42" s="139"/>
      <c r="G42" s="139"/>
      <c r="H42" s="120"/>
      <c r="I42" s="147"/>
      <c r="J42" s="139"/>
      <c r="K42" s="139"/>
      <c r="L42" s="120"/>
      <c r="M42" s="147"/>
      <c r="N42" s="139"/>
      <c r="O42" s="139"/>
      <c r="P42" s="120"/>
      <c r="Q42" s="147"/>
      <c r="R42" s="139"/>
      <c r="S42" s="139"/>
      <c r="T42" s="120"/>
      <c r="U42" s="147"/>
      <c r="V42" s="139"/>
      <c r="W42" s="139"/>
      <c r="X42" s="120"/>
      <c r="Y42" s="147"/>
      <c r="Z42" s="139"/>
      <c r="AA42" s="139"/>
      <c r="AB42" s="120"/>
      <c r="AC42" s="147"/>
      <c r="AD42" s="139"/>
      <c r="AE42" s="139"/>
      <c r="AF42" s="120"/>
      <c r="AG42" s="147"/>
      <c r="AH42" s="139"/>
      <c r="AI42" s="139"/>
      <c r="AJ42" s="120"/>
      <c r="AK42" s="147"/>
      <c r="AL42" s="139"/>
      <c r="AM42" s="139"/>
      <c r="AN42" s="120"/>
      <c r="AO42" s="147"/>
      <c r="AP42" s="139"/>
      <c r="AQ42" s="139"/>
      <c r="AR42" s="120"/>
      <c r="AS42" s="147"/>
      <c r="AT42" s="139"/>
      <c r="AU42" s="139"/>
      <c r="AV42" s="120"/>
      <c r="AW42" s="147"/>
      <c r="AX42" s="139"/>
      <c r="AY42" s="139"/>
      <c r="AZ42" s="120"/>
      <c r="BA42" s="147"/>
      <c r="BB42" s="139"/>
      <c r="BC42" s="139"/>
      <c r="BD42" s="120"/>
      <c r="BE42" s="147"/>
      <c r="BF42" s="139"/>
      <c r="BG42" s="139"/>
      <c r="BH42" s="120"/>
      <c r="BI42" s="147"/>
      <c r="BJ42" s="139"/>
      <c r="BK42" s="139"/>
      <c r="BL42" s="120"/>
      <c r="BM42" s="147"/>
      <c r="BN42" s="139"/>
      <c r="BO42" s="139"/>
      <c r="BP42" s="120"/>
      <c r="BQ42" s="147"/>
      <c r="BR42" s="139"/>
      <c r="BS42" s="139"/>
      <c r="BT42" s="120"/>
      <c r="BU42" s="147"/>
      <c r="BV42" s="139"/>
      <c r="BW42" s="139"/>
      <c r="BX42" s="120"/>
      <c r="BY42" s="147"/>
      <c r="BZ42" s="139"/>
      <c r="CA42" s="139"/>
      <c r="CB42" s="120"/>
      <c r="CC42" s="147"/>
      <c r="CD42" s="139"/>
      <c r="CE42" s="139"/>
      <c r="CF42" s="120"/>
      <c r="CG42" s="147"/>
      <c r="CH42" s="139"/>
      <c r="CI42" s="139"/>
      <c r="CJ42" s="120"/>
      <c r="CK42" s="147"/>
      <c r="CL42" s="139"/>
      <c r="CM42" s="139"/>
      <c r="CN42" s="120"/>
      <c r="CO42" s="147"/>
      <c r="CP42" s="139"/>
      <c r="CQ42" s="139"/>
      <c r="CR42" s="120"/>
      <c r="CS42" s="147"/>
      <c r="CT42" s="139"/>
      <c r="CU42" s="139"/>
      <c r="CV42" s="120"/>
      <c r="CW42" s="147"/>
      <c r="CX42" s="139"/>
      <c r="CY42" s="139"/>
      <c r="CZ42" s="120"/>
      <c r="DA42" s="147"/>
      <c r="DB42" s="139"/>
      <c r="DC42" s="139"/>
      <c r="DD42" s="120"/>
      <c r="DE42" s="147"/>
      <c r="DF42" s="139"/>
      <c r="DG42" s="139"/>
      <c r="DH42" s="120"/>
      <c r="DI42" s="147"/>
      <c r="DJ42" s="139"/>
      <c r="DK42" s="139"/>
      <c r="DL42" s="120"/>
      <c r="DM42" s="147"/>
      <c r="DN42" s="139"/>
      <c r="DO42" s="139"/>
      <c r="DP42" s="120"/>
      <c r="DQ42" s="147"/>
      <c r="DR42" s="139"/>
      <c r="DS42" s="139"/>
      <c r="DT42" s="120"/>
      <c r="DU42" s="147"/>
      <c r="DV42" s="139"/>
      <c r="DW42" s="139"/>
      <c r="DX42" s="120"/>
      <c r="DY42" s="147"/>
      <c r="DZ42" s="139"/>
      <c r="EA42" s="139"/>
      <c r="EB42" s="120"/>
      <c r="EC42" s="147"/>
      <c r="ED42" s="139"/>
      <c r="EE42" s="139"/>
      <c r="EF42" s="120"/>
      <c r="EG42" s="147"/>
      <c r="EH42" s="139"/>
      <c r="EI42" s="139"/>
      <c r="EJ42" s="120"/>
      <c r="EK42" s="147"/>
      <c r="EL42" s="139"/>
      <c r="EM42" s="139"/>
      <c r="EN42" s="120"/>
      <c r="EO42" s="147"/>
      <c r="EP42" s="139"/>
      <c r="EQ42" s="139"/>
      <c r="ER42" s="120"/>
      <c r="ES42" s="147"/>
      <c r="ET42" s="139"/>
      <c r="EU42" s="139"/>
      <c r="EV42" s="120"/>
      <c r="EW42" s="147"/>
      <c r="EX42" s="139"/>
      <c r="EY42" s="139"/>
      <c r="EZ42" s="120"/>
      <c r="FA42" s="147"/>
      <c r="FB42" s="139"/>
      <c r="FC42" s="139"/>
      <c r="FD42" s="120"/>
      <c r="FE42" s="147"/>
      <c r="FF42" s="139"/>
      <c r="FG42" s="139"/>
      <c r="FH42" s="120"/>
      <c r="FI42" s="147"/>
      <c r="FJ42" s="139"/>
      <c r="FK42" s="139"/>
      <c r="FL42" s="120"/>
      <c r="FM42" s="147"/>
      <c r="FN42" s="139"/>
      <c r="FO42" s="139"/>
      <c r="FP42" s="120"/>
      <c r="FQ42" s="147"/>
      <c r="FR42" s="139"/>
      <c r="FS42" s="139"/>
      <c r="FT42" s="120"/>
      <c r="FU42" s="147"/>
      <c r="FV42" s="139"/>
      <c r="FW42" s="139"/>
      <c r="FX42" s="120"/>
      <c r="FY42" s="147"/>
      <c r="FZ42" s="139"/>
      <c r="GA42" s="139"/>
      <c r="GB42" s="120"/>
      <c r="GC42" s="147"/>
      <c r="GD42" s="139"/>
      <c r="GE42" s="139"/>
      <c r="GF42" s="120"/>
      <c r="GG42" s="147"/>
      <c r="GH42" s="139"/>
      <c r="GI42" s="139"/>
      <c r="GJ42" s="120"/>
      <c r="GK42" s="147"/>
      <c r="GL42" s="139"/>
      <c r="GM42" s="139"/>
      <c r="GN42" s="120"/>
      <c r="GO42" s="147"/>
      <c r="GP42" s="139"/>
      <c r="GQ42" s="139"/>
      <c r="GR42" s="120"/>
      <c r="GS42" s="147"/>
      <c r="GT42" s="139"/>
      <c r="GU42" s="139"/>
      <c r="GV42" s="120"/>
      <c r="GW42" s="147"/>
      <c r="GX42" s="139"/>
      <c r="GY42" s="139"/>
      <c r="GZ42" s="120"/>
      <c r="HA42" s="147"/>
      <c r="HB42" s="139"/>
      <c r="HC42" s="139"/>
      <c r="HD42" s="120"/>
      <c r="HE42" s="147"/>
      <c r="HF42" s="139"/>
      <c r="HG42" s="139"/>
      <c r="HH42" s="120"/>
      <c r="HI42" s="147"/>
      <c r="HJ42" s="139"/>
      <c r="HK42" s="139"/>
      <c r="HL42" s="120"/>
      <c r="HM42" s="147"/>
      <c r="HN42" s="139"/>
      <c r="HO42" s="139"/>
      <c r="HP42" s="120"/>
      <c r="HQ42" s="147"/>
      <c r="HR42" s="139"/>
      <c r="HS42" s="139"/>
      <c r="HT42" s="120"/>
      <c r="HU42" s="147"/>
      <c r="HV42" s="139"/>
      <c r="HW42" s="139"/>
      <c r="HX42" s="120"/>
      <c r="HY42" s="147"/>
      <c r="HZ42" s="139"/>
      <c r="IA42" s="139"/>
      <c r="IB42" s="120"/>
      <c r="IC42" s="147"/>
      <c r="ID42" s="139"/>
      <c r="IE42" s="139"/>
      <c r="IF42" s="120"/>
      <c r="IG42" s="147"/>
      <c r="IH42" s="139"/>
      <c r="II42" s="139"/>
      <c r="IJ42" s="120"/>
      <c r="IK42" s="147"/>
      <c r="IL42" s="139"/>
      <c r="IM42" s="139"/>
      <c r="IN42" s="120"/>
      <c r="IO42" s="147"/>
      <c r="IP42" s="139"/>
      <c r="IQ42" s="139"/>
      <c r="IR42" s="120"/>
      <c r="IS42" s="147"/>
      <c r="IT42" s="139"/>
      <c r="IU42" s="139"/>
      <c r="IV42" s="120"/>
    </row>
    <row r="43" spans="1:22" ht="12.75" customHeight="1">
      <c r="A43" s="120"/>
      <c r="B43" s="120"/>
      <c r="C43" s="120"/>
      <c r="D43" s="145"/>
      <c r="E43" s="2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20"/>
      <c r="B44" s="120"/>
      <c r="C44" s="120"/>
      <c r="D44" s="145"/>
      <c r="E44" s="2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43" t="s">
        <v>297</v>
      </c>
      <c r="B45" s="120"/>
      <c r="C45" s="120"/>
      <c r="D45" s="120"/>
      <c r="E45" s="2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7" ht="12.75" customHeight="1">
      <c r="A46" s="140" t="s">
        <v>70</v>
      </c>
      <c r="B46" s="8" t="s">
        <v>1</v>
      </c>
      <c r="C46" s="8" t="s">
        <v>71</v>
      </c>
      <c r="D46" s="8" t="s">
        <v>46</v>
      </c>
      <c r="E46" s="240"/>
      <c r="G46" s="8"/>
    </row>
    <row r="47" spans="1:7" ht="12.75" customHeight="1">
      <c r="A47" s="140" t="s">
        <v>320</v>
      </c>
      <c r="B47" s="140">
        <v>1</v>
      </c>
      <c r="C47" s="145">
        <v>355.55</v>
      </c>
      <c r="D47" s="153">
        <f>B47*C47</f>
        <v>355.55</v>
      </c>
      <c r="E47" s="241"/>
      <c r="G47" s="8"/>
    </row>
    <row r="48" spans="1:7" ht="12.75" customHeight="1">
      <c r="A48" s="141" t="s">
        <v>322</v>
      </c>
      <c r="B48" s="140">
        <v>0</v>
      </c>
      <c r="C48" s="146">
        <v>0</v>
      </c>
      <c r="D48" s="153">
        <f aca="true" t="shared" si="1" ref="D48:D58">B48*C48</f>
        <v>0</v>
      </c>
      <c r="E48" s="241"/>
      <c r="G48" s="8"/>
    </row>
    <row r="49" spans="1:7" ht="12.75" customHeight="1">
      <c r="A49" s="141" t="s">
        <v>76</v>
      </c>
      <c r="B49" s="140">
        <v>0</v>
      </c>
      <c r="C49" s="146">
        <v>0</v>
      </c>
      <c r="D49" s="153">
        <f t="shared" si="1"/>
        <v>0</v>
      </c>
      <c r="E49" s="241"/>
      <c r="G49" s="8"/>
    </row>
    <row r="50" spans="1:7" ht="12.75" customHeight="1">
      <c r="A50" s="141" t="s">
        <v>77</v>
      </c>
      <c r="B50" s="140">
        <v>0</v>
      </c>
      <c r="C50" s="146">
        <v>0</v>
      </c>
      <c r="D50" s="153">
        <f t="shared" si="1"/>
        <v>0</v>
      </c>
      <c r="E50" s="241"/>
      <c r="G50" s="8"/>
    </row>
    <row r="51" spans="1:7" ht="12.75" customHeight="1">
      <c r="A51" s="141" t="s">
        <v>78</v>
      </c>
      <c r="B51" s="140">
        <v>0</v>
      </c>
      <c r="C51" s="146">
        <v>0</v>
      </c>
      <c r="D51" s="153">
        <f t="shared" si="1"/>
        <v>0</v>
      </c>
      <c r="E51" s="241"/>
      <c r="G51" s="8"/>
    </row>
    <row r="52" spans="1:7" ht="12.75" customHeight="1">
      <c r="A52" s="141" t="s">
        <v>79</v>
      </c>
      <c r="B52" s="140">
        <v>0</v>
      </c>
      <c r="C52" s="146">
        <v>0</v>
      </c>
      <c r="D52" s="153">
        <f t="shared" si="1"/>
        <v>0</v>
      </c>
      <c r="E52" s="241"/>
      <c r="G52" s="8"/>
    </row>
    <row r="53" spans="1:7" ht="12.75" customHeight="1">
      <c r="A53" s="140" t="s">
        <v>80</v>
      </c>
      <c r="B53" s="140">
        <v>1</v>
      </c>
      <c r="C53" s="145">
        <v>31.5</v>
      </c>
      <c r="D53" s="153">
        <f t="shared" si="1"/>
        <v>31.5</v>
      </c>
      <c r="E53" s="241"/>
      <c r="G53" s="8"/>
    </row>
    <row r="54" spans="1:7" ht="12.75" customHeight="1">
      <c r="A54" s="140" t="s">
        <v>81</v>
      </c>
      <c r="B54" s="140">
        <v>1</v>
      </c>
      <c r="C54" s="145">
        <v>112.5</v>
      </c>
      <c r="D54" s="153">
        <f t="shared" si="1"/>
        <v>112.5</v>
      </c>
      <c r="E54" s="241"/>
      <c r="G54" s="8"/>
    </row>
    <row r="55" spans="1:7" ht="12.75" customHeight="1">
      <c r="A55" s="140" t="s">
        <v>82</v>
      </c>
      <c r="B55" s="140">
        <v>1</v>
      </c>
      <c r="C55" s="145">
        <v>0</v>
      </c>
      <c r="D55" s="153">
        <f t="shared" si="1"/>
        <v>0</v>
      </c>
      <c r="E55" s="241"/>
      <c r="G55" s="8"/>
    </row>
    <row r="56" spans="1:7" ht="12.75" customHeight="1">
      <c r="A56" s="140" t="s">
        <v>318</v>
      </c>
      <c r="B56" s="140">
        <v>1</v>
      </c>
      <c r="C56" s="145">
        <v>67.5</v>
      </c>
      <c r="D56" s="153">
        <f t="shared" si="1"/>
        <v>67.5</v>
      </c>
      <c r="E56" s="241"/>
      <c r="G56" s="8"/>
    </row>
    <row r="57" spans="1:7" ht="12.75" customHeight="1">
      <c r="A57" s="140" t="s">
        <v>317</v>
      </c>
      <c r="B57" s="140">
        <v>1</v>
      </c>
      <c r="C57" s="145">
        <v>49.5</v>
      </c>
      <c r="D57" s="153">
        <f t="shared" si="1"/>
        <v>49.5</v>
      </c>
      <c r="E57" s="241"/>
      <c r="G57" s="8"/>
    </row>
    <row r="58" spans="1:7" ht="12.75" customHeight="1">
      <c r="A58" s="140" t="s">
        <v>83</v>
      </c>
      <c r="B58" s="140">
        <v>1</v>
      </c>
      <c r="C58" s="145">
        <v>0</v>
      </c>
      <c r="D58" s="153">
        <f t="shared" si="1"/>
        <v>0</v>
      </c>
      <c r="E58" s="241"/>
      <c r="G58" s="8"/>
    </row>
    <row r="59" spans="1:5" ht="12.75" customHeight="1">
      <c r="A59" s="140" t="s">
        <v>74</v>
      </c>
      <c r="B59" s="140"/>
      <c r="C59" s="8"/>
      <c r="D59" s="145">
        <f>SUM(D47:D58)</f>
        <v>616.55</v>
      </c>
      <c r="E59" s="239"/>
    </row>
    <row r="60" spans="1:5" ht="12.75" customHeight="1">
      <c r="A60" s="125" t="s">
        <v>84</v>
      </c>
      <c r="B60" s="125"/>
      <c r="D60" s="144">
        <v>0</v>
      </c>
      <c r="E60" s="242"/>
    </row>
    <row r="61" spans="1:22" ht="12.75" customHeight="1">
      <c r="A61" s="139" t="s">
        <v>86</v>
      </c>
      <c r="B61" s="139"/>
      <c r="C61" s="120"/>
      <c r="D61" s="147">
        <f>(D59*D60)+D59</f>
        <v>616.55</v>
      </c>
      <c r="E61" s="243"/>
      <c r="F61" s="268" t="s">
        <v>365</v>
      </c>
      <c r="G61" s="26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39"/>
      <c r="B62" s="139"/>
      <c r="C62" t="s">
        <v>375</v>
      </c>
      <c r="D62" s="235">
        <f>D4+D14+D61+D42+D23</f>
        <v>2250.15</v>
      </c>
      <c r="E62" s="244"/>
      <c r="F62" s="269"/>
      <c r="G62" s="26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39"/>
      <c r="B63" s="150"/>
      <c r="C63" s="120"/>
      <c r="D63" s="147"/>
      <c r="E63" s="243"/>
      <c r="F63" s="246" t="s">
        <v>345</v>
      </c>
      <c r="G63" s="246" t="s">
        <v>367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39"/>
      <c r="B64" s="150"/>
      <c r="F64" s="244">
        <v>3095.88</v>
      </c>
      <c r="G64" s="244">
        <v>3958.9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39"/>
      <c r="B65" s="150"/>
      <c r="D65" s="139"/>
      <c r="E65" s="246"/>
      <c r="F65" s="244">
        <f>F64+G64</f>
        <v>7054.780000000001</v>
      </c>
      <c r="G65" s="26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7" ht="12.75" customHeight="1">
      <c r="A66" s="8"/>
      <c r="B66" s="8"/>
      <c r="C66" s="8"/>
      <c r="D66" s="145"/>
      <c r="E66" s="239"/>
      <c r="F66" s="245"/>
      <c r="G66" s="245"/>
    </row>
    <row r="67" spans="1:22" ht="20.25">
      <c r="A67" s="155" t="s">
        <v>88</v>
      </c>
      <c r="B67" s="142"/>
      <c r="C67" s="149"/>
      <c r="D67" s="149"/>
      <c r="E67" s="238"/>
      <c r="F67" s="269"/>
      <c r="G67" s="268" t="s">
        <v>372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39" t="s">
        <v>67</v>
      </c>
      <c r="B68" s="139"/>
      <c r="C68" s="120"/>
      <c r="D68" s="120"/>
      <c r="E68" s="238"/>
      <c r="F68" s="269"/>
      <c r="G68" s="244">
        <f>((6*4*18)+(10*9+36+355.55))*1.0675</f>
        <v>975.2146249999998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40" t="s">
        <v>69</v>
      </c>
      <c r="B69" s="140"/>
      <c r="C69" s="145">
        <v>337.5</v>
      </c>
      <c r="D69" s="145">
        <f>C69</f>
        <v>337.5</v>
      </c>
      <c r="E69" s="239"/>
      <c r="F69" s="269"/>
      <c r="G69" s="26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40"/>
      <c r="B70" s="140"/>
      <c r="C70" s="145"/>
      <c r="D70" s="145"/>
      <c r="E70" s="239"/>
      <c r="F70" s="269"/>
      <c r="G70" s="26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40"/>
      <c r="B71" s="140"/>
      <c r="C71" s="145"/>
      <c r="D71" s="145"/>
      <c r="E71" s="239"/>
      <c r="F71" s="269"/>
      <c r="G71" s="26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7" ht="12.75">
      <c r="A72" s="143" t="s">
        <v>89</v>
      </c>
      <c r="B72" s="120"/>
      <c r="C72" s="120"/>
      <c r="D72" s="120"/>
      <c r="E72" s="238"/>
      <c r="F72" s="245"/>
      <c r="G72" s="240"/>
    </row>
    <row r="73" spans="1:7" ht="12.75" customHeight="1">
      <c r="A73" s="140" t="s">
        <v>70</v>
      </c>
      <c r="B73" s="140" t="s">
        <v>1</v>
      </c>
      <c r="C73" s="8" t="s">
        <v>71</v>
      </c>
      <c r="D73" s="8" t="s">
        <v>46</v>
      </c>
      <c r="E73" s="240"/>
      <c r="F73" s="245"/>
      <c r="G73" s="240"/>
    </row>
    <row r="74" spans="1:7" ht="12.75" customHeight="1">
      <c r="A74" s="140" t="s">
        <v>90</v>
      </c>
      <c r="B74" s="140">
        <v>1</v>
      </c>
      <c r="C74" s="145">
        <v>625.5</v>
      </c>
      <c r="D74" s="145">
        <f>B74*C74</f>
        <v>625.5</v>
      </c>
      <c r="E74" s="239"/>
      <c r="F74" s="245"/>
      <c r="G74" s="240"/>
    </row>
    <row r="75" spans="1:7" ht="12.75" customHeight="1">
      <c r="A75" s="141" t="s">
        <v>91</v>
      </c>
      <c r="B75" s="140">
        <v>0</v>
      </c>
      <c r="C75" s="146">
        <v>0</v>
      </c>
      <c r="D75" s="145">
        <f aca="true" t="shared" si="2" ref="D75:D86">B75*C75</f>
        <v>0</v>
      </c>
      <c r="E75" s="239"/>
      <c r="F75" s="245"/>
      <c r="G75" s="240"/>
    </row>
    <row r="76" spans="1:7" ht="12.75" customHeight="1">
      <c r="A76" s="141" t="s">
        <v>76</v>
      </c>
      <c r="B76" s="140">
        <v>0</v>
      </c>
      <c r="C76" s="146">
        <v>0</v>
      </c>
      <c r="D76" s="145">
        <f t="shared" si="2"/>
        <v>0</v>
      </c>
      <c r="E76" s="239"/>
      <c r="F76" s="245"/>
      <c r="G76" s="240"/>
    </row>
    <row r="77" spans="1:7" ht="12.75" customHeight="1">
      <c r="A77" s="141" t="s">
        <v>77</v>
      </c>
      <c r="B77" s="140">
        <v>0</v>
      </c>
      <c r="C77" s="146">
        <v>0</v>
      </c>
      <c r="D77" s="145">
        <f t="shared" si="2"/>
        <v>0</v>
      </c>
      <c r="E77" s="239"/>
      <c r="F77" s="245"/>
      <c r="G77" s="240"/>
    </row>
    <row r="78" spans="1:7" ht="12.75" customHeight="1">
      <c r="A78" s="141" t="s">
        <v>78</v>
      </c>
      <c r="B78" s="140">
        <v>0</v>
      </c>
      <c r="C78" s="146">
        <v>0</v>
      </c>
      <c r="D78" s="145">
        <f t="shared" si="2"/>
        <v>0</v>
      </c>
      <c r="E78" s="239"/>
      <c r="F78" s="245"/>
      <c r="G78" s="240"/>
    </row>
    <row r="79" spans="1:7" ht="12.75" customHeight="1">
      <c r="A79" s="141" t="s">
        <v>79</v>
      </c>
      <c r="B79" s="140">
        <v>0</v>
      </c>
      <c r="C79" s="146">
        <v>0</v>
      </c>
      <c r="D79" s="145">
        <f t="shared" si="2"/>
        <v>0</v>
      </c>
      <c r="E79" s="239"/>
      <c r="F79" s="245"/>
      <c r="G79" s="240"/>
    </row>
    <row r="80" spans="1:7" ht="12.75" customHeight="1">
      <c r="A80" s="140" t="s">
        <v>80</v>
      </c>
      <c r="B80" s="140">
        <v>2</v>
      </c>
      <c r="C80" s="145">
        <v>31.5</v>
      </c>
      <c r="D80" s="145">
        <f t="shared" si="2"/>
        <v>63</v>
      </c>
      <c r="E80" s="239"/>
      <c r="F80" s="245"/>
      <c r="G80" s="240"/>
    </row>
    <row r="81" spans="1:7" ht="12.75" customHeight="1">
      <c r="A81" s="140" t="s">
        <v>81</v>
      </c>
      <c r="B81" s="140">
        <v>2</v>
      </c>
      <c r="C81" s="145">
        <v>112.5</v>
      </c>
      <c r="D81" s="145">
        <f t="shared" si="2"/>
        <v>225</v>
      </c>
      <c r="E81" s="239"/>
      <c r="F81" s="245"/>
      <c r="G81" s="240"/>
    </row>
    <row r="82" spans="1:7" ht="12.75" customHeight="1">
      <c r="A82" s="140" t="s">
        <v>82</v>
      </c>
      <c r="B82" s="140">
        <v>1</v>
      </c>
      <c r="C82" s="145">
        <v>135</v>
      </c>
      <c r="D82" s="145">
        <f t="shared" si="2"/>
        <v>135</v>
      </c>
      <c r="E82" s="239"/>
      <c r="F82" s="245"/>
      <c r="G82" s="240"/>
    </row>
    <row r="83" spans="1:7" ht="12.75" customHeight="1">
      <c r="A83" s="140" t="s">
        <v>92</v>
      </c>
      <c r="B83" s="140">
        <v>1</v>
      </c>
      <c r="C83" s="145">
        <v>22.5</v>
      </c>
      <c r="D83" s="145">
        <f t="shared" si="2"/>
        <v>22.5</v>
      </c>
      <c r="E83" s="239"/>
      <c r="F83" s="245"/>
      <c r="G83" s="240"/>
    </row>
    <row r="84" spans="1:7" ht="12.75" customHeight="1">
      <c r="A84" s="140" t="s">
        <v>83</v>
      </c>
      <c r="B84" s="140">
        <v>1</v>
      </c>
      <c r="C84" s="145">
        <v>180</v>
      </c>
      <c r="D84" s="145">
        <f t="shared" si="2"/>
        <v>180</v>
      </c>
      <c r="E84" s="239"/>
      <c r="F84" s="245"/>
      <c r="G84" s="240"/>
    </row>
    <row r="85" spans="1:7" ht="12.75" customHeight="1">
      <c r="A85" s="140" t="s">
        <v>318</v>
      </c>
      <c r="B85" s="140">
        <v>2</v>
      </c>
      <c r="C85" s="145">
        <v>67.5</v>
      </c>
      <c r="D85" s="145">
        <f t="shared" si="2"/>
        <v>135</v>
      </c>
      <c r="E85" s="239"/>
      <c r="F85" s="245"/>
      <c r="G85" s="240"/>
    </row>
    <row r="86" spans="1:7" ht="12.75" customHeight="1">
      <c r="A86" s="140" t="s">
        <v>317</v>
      </c>
      <c r="B86" s="140">
        <v>1</v>
      </c>
      <c r="C86" s="145">
        <v>49.5</v>
      </c>
      <c r="D86" s="145">
        <f t="shared" si="2"/>
        <v>49.5</v>
      </c>
      <c r="E86" s="239"/>
      <c r="F86" s="245"/>
      <c r="G86" s="240"/>
    </row>
    <row r="87" spans="1:7" ht="12.75" customHeight="1">
      <c r="A87" s="140" t="s">
        <v>74</v>
      </c>
      <c r="B87" s="140"/>
      <c r="C87" s="8"/>
      <c r="D87" s="145">
        <f>SUM(D74:D86)</f>
        <v>1435.5</v>
      </c>
      <c r="E87" s="239"/>
      <c r="F87" s="245"/>
      <c r="G87" s="245"/>
    </row>
    <row r="88" spans="1:7" ht="12.75" customHeight="1">
      <c r="A88" s="125" t="s">
        <v>84</v>
      </c>
      <c r="B88" s="125"/>
      <c r="D88" s="144">
        <v>0</v>
      </c>
      <c r="E88" s="242"/>
      <c r="F88" s="245"/>
      <c r="G88" s="245"/>
    </row>
    <row r="89" spans="1:22" ht="12.75" customHeight="1">
      <c r="A89" s="139" t="s">
        <v>93</v>
      </c>
      <c r="B89" s="139"/>
      <c r="C89" s="120"/>
      <c r="D89" s="147">
        <f>(D87*D88)+D87</f>
        <v>1435.5</v>
      </c>
      <c r="E89" s="243"/>
      <c r="F89" s="269"/>
      <c r="G89" s="26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20"/>
      <c r="B90" s="120"/>
      <c r="C90" s="120"/>
      <c r="D90" s="145"/>
      <c r="E90" s="239"/>
      <c r="F90" s="269"/>
      <c r="G90" s="26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20"/>
      <c r="B91" s="120"/>
      <c r="C91" s="120"/>
      <c r="D91" s="145"/>
      <c r="E91" s="239"/>
      <c r="F91" s="269"/>
      <c r="G91" s="26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43" t="s">
        <v>94</v>
      </c>
      <c r="B92" s="143"/>
      <c r="C92" s="120"/>
      <c r="D92" s="120"/>
      <c r="E92" s="238"/>
      <c r="F92" s="269"/>
      <c r="G92" s="26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7" ht="12.75" customHeight="1">
      <c r="A93" s="140" t="s">
        <v>70</v>
      </c>
      <c r="B93" s="8" t="s">
        <v>1</v>
      </c>
      <c r="C93" s="8" t="s">
        <v>71</v>
      </c>
      <c r="D93" s="8" t="s">
        <v>46</v>
      </c>
      <c r="E93" s="240"/>
      <c r="F93" s="245"/>
      <c r="G93" s="240"/>
    </row>
    <row r="94" spans="1:7" ht="12.75" customHeight="1">
      <c r="A94" s="140" t="s">
        <v>319</v>
      </c>
      <c r="B94" s="140">
        <v>1</v>
      </c>
      <c r="C94" s="145">
        <v>355.5</v>
      </c>
      <c r="D94" s="153">
        <f>B94*C94</f>
        <v>355.5</v>
      </c>
      <c r="E94" s="241"/>
      <c r="F94" s="245"/>
      <c r="G94" s="240"/>
    </row>
    <row r="95" spans="1:7" ht="12.75" customHeight="1">
      <c r="A95" s="141" t="s">
        <v>322</v>
      </c>
      <c r="B95" s="140">
        <v>0</v>
      </c>
      <c r="C95" s="146">
        <v>0</v>
      </c>
      <c r="D95" s="153">
        <f aca="true" t="shared" si="3" ref="D95:D105">B95*C95</f>
        <v>0</v>
      </c>
      <c r="E95" s="241"/>
      <c r="F95" s="245"/>
      <c r="G95" s="240"/>
    </row>
    <row r="96" spans="1:7" ht="12.75" customHeight="1">
      <c r="A96" s="141" t="s">
        <v>76</v>
      </c>
      <c r="B96" s="140">
        <v>0</v>
      </c>
      <c r="C96" s="146">
        <v>0</v>
      </c>
      <c r="D96" s="153">
        <f t="shared" si="3"/>
        <v>0</v>
      </c>
      <c r="E96" s="241"/>
      <c r="F96" s="245"/>
      <c r="G96" s="240"/>
    </row>
    <row r="97" spans="1:7" ht="12.75" customHeight="1">
      <c r="A97" s="141" t="s">
        <v>77</v>
      </c>
      <c r="B97" s="140">
        <v>0</v>
      </c>
      <c r="C97" s="146">
        <v>0</v>
      </c>
      <c r="D97" s="153">
        <f t="shared" si="3"/>
        <v>0</v>
      </c>
      <c r="E97" s="241"/>
      <c r="F97" s="245"/>
      <c r="G97" s="240"/>
    </row>
    <row r="98" spans="1:7" ht="12.75" customHeight="1">
      <c r="A98" s="141" t="s">
        <v>78</v>
      </c>
      <c r="B98" s="140">
        <v>0</v>
      </c>
      <c r="C98" s="146">
        <v>0</v>
      </c>
      <c r="D98" s="153">
        <f t="shared" si="3"/>
        <v>0</v>
      </c>
      <c r="E98" s="241"/>
      <c r="F98" s="245"/>
      <c r="G98" s="240"/>
    </row>
    <row r="99" spans="1:7" ht="12.75" customHeight="1">
      <c r="A99" s="141" t="s">
        <v>79</v>
      </c>
      <c r="B99" s="140">
        <v>0</v>
      </c>
      <c r="C99" s="146">
        <v>0</v>
      </c>
      <c r="D99" s="153">
        <f t="shared" si="3"/>
        <v>0</v>
      </c>
      <c r="E99" s="241"/>
      <c r="F99" s="245"/>
      <c r="G99" s="240"/>
    </row>
    <row r="100" spans="1:7" ht="12.75" customHeight="1">
      <c r="A100" s="140" t="s">
        <v>80</v>
      </c>
      <c r="B100" s="140">
        <v>1</v>
      </c>
      <c r="C100" s="145">
        <v>31.5</v>
      </c>
      <c r="D100" s="153">
        <f t="shared" si="3"/>
        <v>31.5</v>
      </c>
      <c r="E100" s="241"/>
      <c r="F100" s="245"/>
      <c r="G100" s="240"/>
    </row>
    <row r="101" spans="1:7" ht="12.75" customHeight="1">
      <c r="A101" s="140" t="s">
        <v>81</v>
      </c>
      <c r="B101" s="140">
        <v>1</v>
      </c>
      <c r="C101" s="145">
        <v>112.5</v>
      </c>
      <c r="D101" s="153">
        <f t="shared" si="3"/>
        <v>112.5</v>
      </c>
      <c r="E101" s="241"/>
      <c r="F101" s="245"/>
      <c r="G101" s="240"/>
    </row>
    <row r="102" spans="1:7" ht="12.75" customHeight="1">
      <c r="A102" s="140" t="s">
        <v>82</v>
      </c>
      <c r="B102" s="140">
        <v>1</v>
      </c>
      <c r="C102" s="145">
        <v>0</v>
      </c>
      <c r="D102" s="153">
        <f t="shared" si="3"/>
        <v>0</v>
      </c>
      <c r="E102" s="241"/>
      <c r="F102" s="245"/>
      <c r="G102" s="240"/>
    </row>
    <row r="103" spans="1:7" ht="12.75" customHeight="1">
      <c r="A103" s="140" t="s">
        <v>161</v>
      </c>
      <c r="B103" s="140">
        <v>1</v>
      </c>
      <c r="C103" s="145">
        <v>67.5</v>
      </c>
      <c r="D103" s="153">
        <f t="shared" si="3"/>
        <v>67.5</v>
      </c>
      <c r="E103" s="241"/>
      <c r="F103" s="245"/>
      <c r="G103" s="240"/>
    </row>
    <row r="104" spans="1:7" ht="12.75" customHeight="1">
      <c r="A104" s="140" t="s">
        <v>323</v>
      </c>
      <c r="B104" s="140">
        <v>1</v>
      </c>
      <c r="C104" s="145">
        <v>49.5</v>
      </c>
      <c r="D104" s="153">
        <f t="shared" si="3"/>
        <v>49.5</v>
      </c>
      <c r="E104" s="241"/>
      <c r="F104" s="245"/>
      <c r="G104" s="240"/>
    </row>
    <row r="105" spans="1:7" ht="12.75" customHeight="1">
      <c r="A105" s="140" t="s">
        <v>83</v>
      </c>
      <c r="B105" s="140">
        <v>0</v>
      </c>
      <c r="C105" s="145">
        <v>180</v>
      </c>
      <c r="D105" s="153">
        <f t="shared" si="3"/>
        <v>0</v>
      </c>
      <c r="E105" s="241"/>
      <c r="F105" s="245"/>
      <c r="G105" s="240"/>
    </row>
    <row r="106" spans="1:7" ht="12.75" customHeight="1">
      <c r="A106" s="140" t="s">
        <v>74</v>
      </c>
      <c r="B106" s="140"/>
      <c r="C106" s="8"/>
      <c r="D106" s="145">
        <f>SUM(D94:D105)</f>
        <v>616.5</v>
      </c>
      <c r="E106" s="239"/>
      <c r="F106" s="245"/>
      <c r="G106" s="245"/>
    </row>
    <row r="107" spans="1:7" ht="12.75" customHeight="1">
      <c r="A107" s="125" t="s">
        <v>84</v>
      </c>
      <c r="B107" s="125"/>
      <c r="D107" s="144">
        <v>0</v>
      </c>
      <c r="E107" s="242"/>
      <c r="F107" s="245"/>
      <c r="G107" s="245"/>
    </row>
    <row r="108" spans="1:22" ht="12.75" customHeight="1">
      <c r="A108" s="139" t="s">
        <v>95</v>
      </c>
      <c r="B108" s="139"/>
      <c r="C108" s="120"/>
      <c r="D108" s="147">
        <f>(D106*D107)+D106</f>
        <v>616.5</v>
      </c>
      <c r="E108" s="243"/>
      <c r="F108" s="269"/>
      <c r="G108" s="26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7" ht="12.75" customHeight="1">
      <c r="A109" s="125"/>
      <c r="B109" s="125"/>
      <c r="D109" s="144"/>
      <c r="E109" s="242"/>
      <c r="F109" s="245"/>
      <c r="G109" s="245"/>
    </row>
    <row r="110" spans="1:22" ht="12.75" customHeight="1">
      <c r="A110" s="143" t="s">
        <v>298</v>
      </c>
      <c r="B110" s="143"/>
      <c r="C110" s="120"/>
      <c r="D110" s="120"/>
      <c r="E110" s="238"/>
      <c r="F110" s="269"/>
      <c r="G110" s="26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>
      <c r="A111" s="140" t="s">
        <v>70</v>
      </c>
      <c r="B111" s="8" t="s">
        <v>1</v>
      </c>
      <c r="C111" s="8" t="s">
        <v>71</v>
      </c>
      <c r="D111" s="8" t="s">
        <v>46</v>
      </c>
      <c r="E111" s="240"/>
      <c r="F111" s="269"/>
      <c r="G111" s="26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>
      <c r="A112" s="140" t="s">
        <v>320</v>
      </c>
      <c r="B112" s="140">
        <v>1</v>
      </c>
      <c r="C112" s="145">
        <v>535.5</v>
      </c>
      <c r="D112" s="153">
        <f>B112*C112</f>
        <v>535.5</v>
      </c>
      <c r="E112" s="241"/>
      <c r="F112" s="269"/>
      <c r="G112" s="26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>
      <c r="A113" s="141" t="s">
        <v>322</v>
      </c>
      <c r="B113" s="140">
        <v>0</v>
      </c>
      <c r="C113" s="146">
        <v>0</v>
      </c>
      <c r="D113" s="153">
        <f aca="true" t="shared" si="4" ref="D113:D123">B113*C113</f>
        <v>0</v>
      </c>
      <c r="E113" s="241"/>
      <c r="F113" s="269"/>
      <c r="G113" s="26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>
      <c r="A114" s="141" t="s">
        <v>76</v>
      </c>
      <c r="B114" s="140">
        <v>0</v>
      </c>
      <c r="C114" s="146">
        <v>0</v>
      </c>
      <c r="D114" s="153">
        <f t="shared" si="4"/>
        <v>0</v>
      </c>
      <c r="E114" s="241"/>
      <c r="F114" s="269"/>
      <c r="G114" s="26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>
      <c r="A115" s="141" t="s">
        <v>77</v>
      </c>
      <c r="B115" s="140">
        <v>0</v>
      </c>
      <c r="C115" s="146">
        <v>0</v>
      </c>
      <c r="D115" s="153">
        <f t="shared" si="4"/>
        <v>0</v>
      </c>
      <c r="E115" s="241"/>
      <c r="F115" s="269"/>
      <c r="G115" s="26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>
      <c r="A116" s="141" t="s">
        <v>78</v>
      </c>
      <c r="B116" s="140">
        <v>0</v>
      </c>
      <c r="C116" s="146">
        <v>0</v>
      </c>
      <c r="D116" s="153">
        <f t="shared" si="4"/>
        <v>0</v>
      </c>
      <c r="E116" s="241"/>
      <c r="F116" s="269"/>
      <c r="G116" s="26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>
      <c r="A117" s="141" t="s">
        <v>79</v>
      </c>
      <c r="B117" s="140">
        <v>0</v>
      </c>
      <c r="C117" s="146">
        <v>0</v>
      </c>
      <c r="D117" s="153">
        <f t="shared" si="4"/>
        <v>0</v>
      </c>
      <c r="E117" s="241"/>
      <c r="F117" s="269"/>
      <c r="G117" s="26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>
      <c r="A118" s="140" t="s">
        <v>80</v>
      </c>
      <c r="B118" s="140">
        <v>1</v>
      </c>
      <c r="C118" s="145">
        <v>31.5</v>
      </c>
      <c r="D118" s="153">
        <f t="shared" si="4"/>
        <v>31.5</v>
      </c>
      <c r="E118" s="241"/>
      <c r="F118" s="269"/>
      <c r="G118" s="26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>
      <c r="A119" s="140" t="s">
        <v>81</v>
      </c>
      <c r="B119" s="140">
        <v>1</v>
      </c>
      <c r="C119" s="145">
        <v>112.5</v>
      </c>
      <c r="D119" s="153">
        <f t="shared" si="4"/>
        <v>112.5</v>
      </c>
      <c r="E119" s="241"/>
      <c r="F119" s="269"/>
      <c r="G119" s="26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>
      <c r="A120" s="140" t="s">
        <v>82</v>
      </c>
      <c r="B120" s="140">
        <v>1</v>
      </c>
      <c r="C120" s="145">
        <v>0</v>
      </c>
      <c r="D120" s="153">
        <f t="shared" si="4"/>
        <v>0</v>
      </c>
      <c r="E120" s="241"/>
      <c r="F120" s="269"/>
      <c r="G120" s="26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>
      <c r="A121" s="140" t="s">
        <v>161</v>
      </c>
      <c r="B121" s="140">
        <v>1</v>
      </c>
      <c r="C121" s="145">
        <v>67.5</v>
      </c>
      <c r="D121" s="153">
        <f t="shared" si="4"/>
        <v>67.5</v>
      </c>
      <c r="E121" s="241"/>
      <c r="F121" s="269"/>
      <c r="G121" s="26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>
      <c r="A122" s="125" t="s">
        <v>323</v>
      </c>
      <c r="B122" s="140">
        <v>1</v>
      </c>
      <c r="C122" s="145">
        <v>49.5</v>
      </c>
      <c r="D122" s="153">
        <f t="shared" si="4"/>
        <v>49.5</v>
      </c>
      <c r="E122" s="241"/>
      <c r="F122" s="269"/>
      <c r="G122" s="26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>
      <c r="A123" s="140" t="s">
        <v>83</v>
      </c>
      <c r="B123" s="140">
        <v>0</v>
      </c>
      <c r="C123" s="145">
        <v>180</v>
      </c>
      <c r="D123" s="153">
        <f t="shared" si="4"/>
        <v>0</v>
      </c>
      <c r="E123" s="241"/>
      <c r="F123" s="269"/>
      <c r="G123" s="26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>
      <c r="A124" s="140" t="s">
        <v>74</v>
      </c>
      <c r="B124" s="140"/>
      <c r="C124" s="8"/>
      <c r="D124" s="145">
        <f>SUM(D112:D123)</f>
        <v>796.5</v>
      </c>
      <c r="E124" s="239"/>
      <c r="F124" s="269"/>
      <c r="G124" s="26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70" s="148" customFormat="1" ht="12.75">
      <c r="A125" s="125" t="s">
        <v>84</v>
      </c>
      <c r="B125" s="125"/>
      <c r="C125"/>
      <c r="D125" s="144">
        <v>0</v>
      </c>
      <c r="E125" s="242"/>
      <c r="F125" s="269"/>
      <c r="G125" s="26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" ht="12.75">
      <c r="A126" s="139" t="s">
        <v>96</v>
      </c>
      <c r="B126" s="139"/>
      <c r="C126" s="120"/>
      <c r="D126" s="147">
        <f>(D124*D125)+D124</f>
        <v>796.5</v>
      </c>
      <c r="E126" s="243"/>
      <c r="F126" s="245"/>
      <c r="G126" s="245"/>
    </row>
    <row r="127" spans="1:7" ht="12.75">
      <c r="A127" s="8"/>
      <c r="B127" s="8"/>
      <c r="F127" s="245"/>
      <c r="G127" s="245"/>
    </row>
    <row r="128" spans="1:7" ht="12.75">
      <c r="A128" s="151" t="s">
        <v>245</v>
      </c>
      <c r="B128" s="8"/>
      <c r="C128" s="154" t="s">
        <v>97</v>
      </c>
      <c r="D128" s="158">
        <f>D69+D89+D108+D126</f>
        <v>3186</v>
      </c>
      <c r="E128" s="247"/>
      <c r="F128" s="245"/>
      <c r="G128" s="245"/>
    </row>
    <row r="129" spans="2:7" ht="12.75">
      <c r="B129" s="8"/>
      <c r="C129" s="8"/>
      <c r="D129" s="120"/>
      <c r="E129" s="238"/>
      <c r="F129" s="246" t="s">
        <v>345</v>
      </c>
      <c r="G129" s="246" t="s">
        <v>368</v>
      </c>
    </row>
    <row r="130" spans="1:7" ht="12.75">
      <c r="A130" s="8"/>
      <c r="B130" s="8"/>
      <c r="F130" s="244">
        <v>11460.24</v>
      </c>
      <c r="G130" s="244">
        <v>4667.87</v>
      </c>
    </row>
    <row r="131" spans="1:7" ht="12.75">
      <c r="A131" s="8"/>
      <c r="B131" s="8"/>
      <c r="D131" s="183"/>
      <c r="E131" s="248"/>
      <c r="F131" s="244">
        <f>F130+G130</f>
        <v>16128.11</v>
      </c>
      <c r="G131" s="244"/>
    </row>
    <row r="132" spans="1:7" ht="12.75">
      <c r="A132" s="8"/>
      <c r="B132" s="8"/>
      <c r="C132" s="8"/>
      <c r="D132" t="s">
        <v>19</v>
      </c>
      <c r="F132" s="238">
        <v>14793.82</v>
      </c>
      <c r="G132" s="269"/>
    </row>
    <row r="133" spans="2:7" ht="12.75">
      <c r="B133" s="8"/>
      <c r="D133" s="139" t="s">
        <v>87</v>
      </c>
      <c r="E133" s="246"/>
      <c r="F133" s="244">
        <f>F130+F132</f>
        <v>26254.059999999998</v>
      </c>
      <c r="G133" s="269"/>
    </row>
    <row r="134" spans="1:22" ht="20.25">
      <c r="A134" s="155" t="s">
        <v>98</v>
      </c>
      <c r="B134" s="151"/>
      <c r="C134" s="152"/>
      <c r="D134" s="152"/>
      <c r="E134" s="239"/>
      <c r="F134" s="269">
        <v>12125.52</v>
      </c>
      <c r="G134" s="26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7" ht="12.75">
      <c r="A135" s="139" t="s">
        <v>67</v>
      </c>
      <c r="B135" s="8"/>
      <c r="C135" s="8"/>
      <c r="D135" s="8"/>
      <c r="E135" s="240"/>
      <c r="F135" s="245">
        <v>15425.07</v>
      </c>
      <c r="G135" s="245"/>
    </row>
    <row r="136" spans="1:7" ht="12.75">
      <c r="A136" s="140" t="s">
        <v>69</v>
      </c>
      <c r="B136" s="8"/>
      <c r="C136" s="145">
        <v>337.5</v>
      </c>
      <c r="D136" s="145">
        <f>C136</f>
        <v>337.5</v>
      </c>
      <c r="E136" s="239"/>
      <c r="F136" s="245"/>
      <c r="G136" s="245"/>
    </row>
    <row r="137" spans="1:7" ht="12.75">
      <c r="A137" s="140"/>
      <c r="B137" s="8"/>
      <c r="C137" s="156"/>
      <c r="D137" s="156"/>
      <c r="E137" s="249"/>
      <c r="F137" s="245"/>
      <c r="G137" s="245"/>
    </row>
    <row r="138" spans="1:22" ht="12.75" customHeight="1">
      <c r="A138" s="143" t="s">
        <v>244</v>
      </c>
      <c r="B138" s="140"/>
      <c r="C138" s="145"/>
      <c r="D138" s="145"/>
      <c r="E138" s="239"/>
      <c r="F138" s="269"/>
      <c r="G138" s="26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>
      <c r="A139" s="159"/>
      <c r="B139" s="140"/>
      <c r="C139" s="145"/>
      <c r="D139" s="145"/>
      <c r="E139" s="239"/>
      <c r="F139" s="269"/>
      <c r="G139" s="26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7" ht="12.75">
      <c r="A140" s="140"/>
      <c r="B140" s="8"/>
      <c r="C140" s="156"/>
      <c r="D140" s="156"/>
      <c r="E140" s="249"/>
      <c r="F140" s="245"/>
      <c r="G140" s="245"/>
    </row>
    <row r="141" spans="1:22" ht="12.75" customHeight="1">
      <c r="A141" s="143" t="s">
        <v>99</v>
      </c>
      <c r="B141" s="143"/>
      <c r="C141" s="120"/>
      <c r="D141" s="120"/>
      <c r="E141" s="238"/>
      <c r="F141" s="269"/>
      <c r="G141" s="26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7" ht="12.75" customHeight="1">
      <c r="A142" s="140" t="s">
        <v>70</v>
      </c>
      <c r="B142" s="8" t="s">
        <v>1</v>
      </c>
      <c r="C142" s="8" t="s">
        <v>71</v>
      </c>
      <c r="D142" s="8" t="s">
        <v>46</v>
      </c>
      <c r="E142" s="240"/>
      <c r="F142" s="245"/>
      <c r="G142" s="240"/>
    </row>
    <row r="143" spans="1:7" ht="12.75" customHeight="1">
      <c r="A143" s="140" t="s">
        <v>320</v>
      </c>
      <c r="B143" s="140">
        <v>1</v>
      </c>
      <c r="C143" s="145">
        <v>355.5</v>
      </c>
      <c r="D143" s="153">
        <f>B143*C143</f>
        <v>355.5</v>
      </c>
      <c r="E143" s="241"/>
      <c r="F143" s="245"/>
      <c r="G143" s="240"/>
    </row>
    <row r="144" spans="1:7" ht="12.75" customHeight="1">
      <c r="A144" s="141" t="s">
        <v>322</v>
      </c>
      <c r="B144" s="140">
        <v>0</v>
      </c>
      <c r="C144" s="146">
        <v>0</v>
      </c>
      <c r="D144" s="153">
        <f aca="true" t="shared" si="5" ref="D144:D154">B144*C144</f>
        <v>0</v>
      </c>
      <c r="E144" s="241"/>
      <c r="F144" s="245"/>
      <c r="G144" s="240"/>
    </row>
    <row r="145" spans="1:7" ht="12.75" customHeight="1">
      <c r="A145" s="141" t="s">
        <v>76</v>
      </c>
      <c r="B145" s="140">
        <v>0</v>
      </c>
      <c r="C145" s="146">
        <v>0</v>
      </c>
      <c r="D145" s="153">
        <f t="shared" si="5"/>
        <v>0</v>
      </c>
      <c r="E145" s="241"/>
      <c r="F145" s="245"/>
      <c r="G145" s="240"/>
    </row>
    <row r="146" spans="1:7" ht="12.75" customHeight="1">
      <c r="A146" s="141" t="s">
        <v>77</v>
      </c>
      <c r="B146" s="140">
        <v>0</v>
      </c>
      <c r="C146" s="146">
        <v>0</v>
      </c>
      <c r="D146" s="153">
        <f t="shared" si="5"/>
        <v>0</v>
      </c>
      <c r="E146" s="241"/>
      <c r="F146" s="245"/>
      <c r="G146" s="240"/>
    </row>
    <row r="147" spans="1:7" ht="12.75" customHeight="1">
      <c r="A147" s="141" t="s">
        <v>78</v>
      </c>
      <c r="B147" s="140">
        <v>0</v>
      </c>
      <c r="C147" s="146">
        <v>0</v>
      </c>
      <c r="D147" s="153">
        <f t="shared" si="5"/>
        <v>0</v>
      </c>
      <c r="E147" s="241"/>
      <c r="F147" s="245"/>
      <c r="G147" s="240"/>
    </row>
    <row r="148" spans="1:7" ht="12.75" customHeight="1">
      <c r="A148" s="141" t="s">
        <v>79</v>
      </c>
      <c r="B148" s="140">
        <v>0</v>
      </c>
      <c r="C148" s="146">
        <v>0</v>
      </c>
      <c r="D148" s="153">
        <f t="shared" si="5"/>
        <v>0</v>
      </c>
      <c r="E148" s="241"/>
      <c r="F148" s="245"/>
      <c r="G148" s="240"/>
    </row>
    <row r="149" spans="1:7" ht="12.75" customHeight="1">
      <c r="A149" s="140" t="s">
        <v>80</v>
      </c>
      <c r="B149" s="140">
        <v>1</v>
      </c>
      <c r="C149" s="145">
        <v>31.5</v>
      </c>
      <c r="D149" s="153">
        <f t="shared" si="5"/>
        <v>31.5</v>
      </c>
      <c r="E149" s="241"/>
      <c r="F149" s="245"/>
      <c r="G149" s="240"/>
    </row>
    <row r="150" spans="1:7" ht="12.75" customHeight="1">
      <c r="A150" s="140" t="s">
        <v>339</v>
      </c>
      <c r="B150" s="140">
        <v>1</v>
      </c>
      <c r="C150" s="145">
        <v>112.5</v>
      </c>
      <c r="D150" s="153">
        <f t="shared" si="5"/>
        <v>112.5</v>
      </c>
      <c r="E150" s="241"/>
      <c r="F150" s="245"/>
      <c r="G150" s="240"/>
    </row>
    <row r="151" spans="1:7" ht="12.75" customHeight="1">
      <c r="A151" s="140" t="s">
        <v>82</v>
      </c>
      <c r="B151" s="140">
        <v>1</v>
      </c>
      <c r="C151" s="145">
        <v>0</v>
      </c>
      <c r="D151" s="153">
        <f t="shared" si="5"/>
        <v>0</v>
      </c>
      <c r="E151" s="241"/>
      <c r="F151" s="245"/>
      <c r="G151" s="240"/>
    </row>
    <row r="152" spans="1:7" ht="12.75" customHeight="1">
      <c r="A152" s="140" t="s">
        <v>161</v>
      </c>
      <c r="B152" s="140">
        <v>1</v>
      </c>
      <c r="C152" s="145">
        <v>67.5</v>
      </c>
      <c r="D152" s="153">
        <f t="shared" si="5"/>
        <v>67.5</v>
      </c>
      <c r="E152" s="241"/>
      <c r="F152" s="245"/>
      <c r="G152" s="240"/>
    </row>
    <row r="153" spans="1:7" ht="12.75" customHeight="1">
      <c r="A153" s="140" t="s">
        <v>323</v>
      </c>
      <c r="B153" s="140">
        <v>1</v>
      </c>
      <c r="C153" s="145">
        <v>49.5</v>
      </c>
      <c r="D153" s="153">
        <f t="shared" si="5"/>
        <v>49.5</v>
      </c>
      <c r="E153" s="241"/>
      <c r="F153" s="245"/>
      <c r="G153" s="240"/>
    </row>
    <row r="154" spans="1:7" ht="12.75" customHeight="1">
      <c r="A154" s="140" t="s">
        <v>83</v>
      </c>
      <c r="B154" s="140">
        <v>0</v>
      </c>
      <c r="C154" s="145">
        <v>180</v>
      </c>
      <c r="D154" s="153">
        <f t="shared" si="5"/>
        <v>0</v>
      </c>
      <c r="E154" s="241"/>
      <c r="F154" s="245"/>
      <c r="G154" s="240"/>
    </row>
    <row r="155" spans="1:7" ht="12.75" customHeight="1">
      <c r="A155" s="140" t="s">
        <v>74</v>
      </c>
      <c r="B155" s="140"/>
      <c r="C155" s="8"/>
      <c r="D155" s="145">
        <f>SUM(D143:D154)</f>
        <v>616.5</v>
      </c>
      <c r="E155" s="239"/>
      <c r="F155" s="245"/>
      <c r="G155" s="245"/>
    </row>
    <row r="156" spans="1:7" ht="12.75" customHeight="1">
      <c r="A156" s="125" t="s">
        <v>84</v>
      </c>
      <c r="B156" s="125"/>
      <c r="D156" s="144">
        <v>0</v>
      </c>
      <c r="E156" s="242"/>
      <c r="F156" s="245"/>
      <c r="G156" s="245"/>
    </row>
    <row r="157" spans="1:22" ht="12.75" customHeight="1">
      <c r="A157" s="139" t="s">
        <v>95</v>
      </c>
      <c r="B157" s="139"/>
      <c r="C157" s="120"/>
      <c r="D157" s="147">
        <f>(D155*D156)+D155</f>
        <v>616.5</v>
      </c>
      <c r="E157" s="243"/>
      <c r="F157" s="269"/>
      <c r="G157" s="26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7" ht="12.75" customHeight="1">
      <c r="A158" s="125"/>
      <c r="B158" s="125"/>
      <c r="D158" s="144"/>
      <c r="E158" s="242"/>
      <c r="F158" s="245"/>
      <c r="G158" s="245"/>
    </row>
    <row r="159" spans="1:22" ht="12.75" customHeight="1">
      <c r="A159" s="143" t="s">
        <v>299</v>
      </c>
      <c r="B159" s="143"/>
      <c r="C159" s="120"/>
      <c r="D159" s="120"/>
      <c r="E159" s="238"/>
      <c r="F159" s="269"/>
      <c r="G159" s="26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>
      <c r="A160" s="140" t="s">
        <v>70</v>
      </c>
      <c r="B160" s="8" t="s">
        <v>1</v>
      </c>
      <c r="C160" s="8" t="s">
        <v>71</v>
      </c>
      <c r="D160" s="8" t="s">
        <v>46</v>
      </c>
      <c r="E160" s="240"/>
      <c r="F160" s="269"/>
      <c r="G160" s="26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>
      <c r="A161" s="140" t="s">
        <v>320</v>
      </c>
      <c r="B161" s="140">
        <v>1</v>
      </c>
      <c r="C161" s="145">
        <v>535.5</v>
      </c>
      <c r="D161" s="153">
        <f>B161*C161</f>
        <v>535.5</v>
      </c>
      <c r="E161" s="241"/>
      <c r="F161" s="269"/>
      <c r="G161" s="26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>
      <c r="A162" s="141" t="s">
        <v>322</v>
      </c>
      <c r="B162" s="140">
        <v>0</v>
      </c>
      <c r="C162" s="146">
        <v>0</v>
      </c>
      <c r="D162" s="153">
        <f aca="true" t="shared" si="6" ref="D162:D172">B162*C162</f>
        <v>0</v>
      </c>
      <c r="E162" s="241"/>
      <c r="F162" s="269"/>
      <c r="G162" s="26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>
      <c r="A163" s="141" t="s">
        <v>76</v>
      </c>
      <c r="B163" s="140">
        <v>0</v>
      </c>
      <c r="C163" s="146">
        <v>0</v>
      </c>
      <c r="D163" s="153">
        <f t="shared" si="6"/>
        <v>0</v>
      </c>
      <c r="E163" s="241"/>
      <c r="F163" s="269"/>
      <c r="G163" s="26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>
      <c r="A164" s="141" t="s">
        <v>77</v>
      </c>
      <c r="B164" s="140">
        <v>0</v>
      </c>
      <c r="C164" s="146">
        <v>0</v>
      </c>
      <c r="D164" s="153">
        <f t="shared" si="6"/>
        <v>0</v>
      </c>
      <c r="E164" s="241"/>
      <c r="F164" s="269"/>
      <c r="G164" s="26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>
      <c r="A165" s="141" t="s">
        <v>78</v>
      </c>
      <c r="B165" s="140">
        <v>0</v>
      </c>
      <c r="C165" s="146">
        <v>0</v>
      </c>
      <c r="D165" s="153">
        <f t="shared" si="6"/>
        <v>0</v>
      </c>
      <c r="E165" s="241"/>
      <c r="F165" s="269"/>
      <c r="G165" s="26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>
      <c r="A166" s="141" t="s">
        <v>79</v>
      </c>
      <c r="B166" s="140">
        <v>0</v>
      </c>
      <c r="C166" s="146">
        <v>0</v>
      </c>
      <c r="D166" s="153">
        <f t="shared" si="6"/>
        <v>0</v>
      </c>
      <c r="E166" s="241"/>
      <c r="F166" s="269"/>
      <c r="G166" s="26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>
      <c r="A167" s="140" t="s">
        <v>80</v>
      </c>
      <c r="B167" s="140">
        <v>1</v>
      </c>
      <c r="C167" s="145">
        <v>31.5</v>
      </c>
      <c r="D167" s="153">
        <f t="shared" si="6"/>
        <v>31.5</v>
      </c>
      <c r="E167" s="241"/>
      <c r="F167" s="269"/>
      <c r="G167" s="26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>
      <c r="A168" s="140" t="s">
        <v>81</v>
      </c>
      <c r="B168" s="140">
        <v>1</v>
      </c>
      <c r="C168" s="145">
        <v>112.5</v>
      </c>
      <c r="D168" s="153">
        <f t="shared" si="6"/>
        <v>112.5</v>
      </c>
      <c r="E168" s="241"/>
      <c r="F168" s="269"/>
      <c r="G168" s="26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>
      <c r="A169" s="140" t="s">
        <v>82</v>
      </c>
      <c r="B169" s="140">
        <v>0</v>
      </c>
      <c r="C169" s="145">
        <v>150</v>
      </c>
      <c r="D169" s="153">
        <f t="shared" si="6"/>
        <v>0</v>
      </c>
      <c r="E169" s="241"/>
      <c r="F169" s="269"/>
      <c r="G169" s="26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>
      <c r="A170" s="140" t="s">
        <v>161</v>
      </c>
      <c r="B170" s="140">
        <v>1</v>
      </c>
      <c r="C170" s="145">
        <v>67.5</v>
      </c>
      <c r="D170" s="153">
        <f t="shared" si="6"/>
        <v>67.5</v>
      </c>
      <c r="E170" s="241"/>
      <c r="F170" s="269"/>
      <c r="G170" s="26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>
      <c r="A171" s="125" t="s">
        <v>323</v>
      </c>
      <c r="B171" s="140">
        <v>1</v>
      </c>
      <c r="C171" s="145">
        <v>49.5</v>
      </c>
      <c r="D171" s="153">
        <f t="shared" si="6"/>
        <v>49.5</v>
      </c>
      <c r="E171" s="241"/>
      <c r="F171" s="269"/>
      <c r="G171" s="26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>
      <c r="A172" s="140" t="s">
        <v>83</v>
      </c>
      <c r="B172" s="140">
        <v>0</v>
      </c>
      <c r="C172" s="145">
        <v>180</v>
      </c>
      <c r="D172" s="153">
        <f t="shared" si="6"/>
        <v>0</v>
      </c>
      <c r="E172" s="241"/>
      <c r="F172" s="269"/>
      <c r="G172" s="26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>
      <c r="A173" s="140" t="s">
        <v>74</v>
      </c>
      <c r="B173" s="140"/>
      <c r="C173" s="8"/>
      <c r="D173" s="145">
        <f>SUM(D161:D172)</f>
        <v>796.5</v>
      </c>
      <c r="E173" s="239"/>
      <c r="F173" s="269"/>
      <c r="G173" s="26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70" s="148" customFormat="1" ht="12.75">
      <c r="A174" s="125" t="s">
        <v>84</v>
      </c>
      <c r="B174" s="125"/>
      <c r="C174"/>
      <c r="D174" s="144">
        <v>0</v>
      </c>
      <c r="E174" s="242"/>
      <c r="F174" s="269"/>
      <c r="G174" s="26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" ht="12.75">
      <c r="A175" s="139" t="s">
        <v>96</v>
      </c>
      <c r="B175" s="139"/>
      <c r="C175" s="120"/>
      <c r="D175" s="147">
        <f>(D173*D174)+D173</f>
        <v>796.5</v>
      </c>
      <c r="E175" s="243"/>
      <c r="F175" s="245"/>
      <c r="G175" s="245"/>
    </row>
    <row r="176" spans="1:7" ht="12.75">
      <c r="A176" s="139"/>
      <c r="B176" s="139"/>
      <c r="C176" s="120"/>
      <c r="D176" s="147"/>
      <c r="E176" s="243"/>
      <c r="F176" s="245"/>
      <c r="G176" s="245"/>
    </row>
    <row r="177" spans="1:7" ht="12.75">
      <c r="A177" s="139"/>
      <c r="B177" s="139"/>
      <c r="C177" s="120"/>
      <c r="D177" s="147"/>
      <c r="E177" s="243"/>
      <c r="F177" s="245"/>
      <c r="G177" s="245"/>
    </row>
    <row r="178" spans="1:22" ht="12.75" customHeight="1">
      <c r="A178" s="143" t="s">
        <v>246</v>
      </c>
      <c r="B178" s="143"/>
      <c r="C178" s="120"/>
      <c r="D178" s="120"/>
      <c r="E178" s="238"/>
      <c r="F178" s="269"/>
      <c r="G178" s="26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>
      <c r="A179" s="140" t="s">
        <v>70</v>
      </c>
      <c r="B179" s="140" t="s">
        <v>1</v>
      </c>
      <c r="C179" s="8" t="s">
        <v>71</v>
      </c>
      <c r="D179" s="8" t="s">
        <v>46</v>
      </c>
      <c r="E179" s="240"/>
      <c r="F179" s="269"/>
      <c r="G179" s="26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>
      <c r="A180" s="140" t="s">
        <v>90</v>
      </c>
      <c r="B180" s="140">
        <v>1</v>
      </c>
      <c r="C180" s="145">
        <v>625.5</v>
      </c>
      <c r="D180" s="145">
        <f>B180*C180</f>
        <v>625.5</v>
      </c>
      <c r="E180" s="239"/>
      <c r="F180" s="269"/>
      <c r="G180" s="26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>
      <c r="A181" s="141" t="s">
        <v>91</v>
      </c>
      <c r="B181" s="140">
        <v>0</v>
      </c>
      <c r="C181" s="146">
        <v>0</v>
      </c>
      <c r="D181" s="145">
        <f aca="true" t="shared" si="7" ref="D181:D192">B181*C181</f>
        <v>0</v>
      </c>
      <c r="E181" s="239"/>
      <c r="F181" s="269"/>
      <c r="G181" s="26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>
      <c r="A182" s="141" t="s">
        <v>76</v>
      </c>
      <c r="B182" s="140">
        <v>0</v>
      </c>
      <c r="C182" s="146">
        <v>0</v>
      </c>
      <c r="D182" s="145">
        <f t="shared" si="7"/>
        <v>0</v>
      </c>
      <c r="E182" s="239"/>
      <c r="F182" s="269"/>
      <c r="G182" s="26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>
      <c r="A183" s="141" t="s">
        <v>77</v>
      </c>
      <c r="B183" s="140">
        <v>0</v>
      </c>
      <c r="C183" s="146">
        <v>0</v>
      </c>
      <c r="D183" s="145">
        <f t="shared" si="7"/>
        <v>0</v>
      </c>
      <c r="E183" s="239"/>
      <c r="F183" s="269"/>
      <c r="G183" s="26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>
      <c r="A184" s="141" t="s">
        <v>78</v>
      </c>
      <c r="B184" s="140">
        <v>0</v>
      </c>
      <c r="C184" s="146">
        <v>0</v>
      </c>
      <c r="D184" s="145">
        <f t="shared" si="7"/>
        <v>0</v>
      </c>
      <c r="E184" s="239"/>
      <c r="F184" s="269"/>
      <c r="G184" s="26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>
      <c r="A185" s="141" t="s">
        <v>79</v>
      </c>
      <c r="B185" s="140">
        <v>0</v>
      </c>
      <c r="C185" s="146">
        <v>0</v>
      </c>
      <c r="D185" s="145">
        <f t="shared" si="7"/>
        <v>0</v>
      </c>
      <c r="E185" s="239"/>
      <c r="F185" s="269"/>
      <c r="G185" s="26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>
      <c r="A186" s="140" t="s">
        <v>80</v>
      </c>
      <c r="B186" s="140">
        <v>1</v>
      </c>
      <c r="C186" s="145">
        <v>31.5</v>
      </c>
      <c r="D186" s="145">
        <f t="shared" si="7"/>
        <v>31.5</v>
      </c>
      <c r="E186" s="239"/>
      <c r="F186" s="269"/>
      <c r="G186" s="26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>
      <c r="A187" s="140" t="s">
        <v>81</v>
      </c>
      <c r="B187" s="140">
        <v>1</v>
      </c>
      <c r="C187" s="145">
        <v>112.5</v>
      </c>
      <c r="D187" s="145">
        <f t="shared" si="7"/>
        <v>112.5</v>
      </c>
      <c r="E187" s="239"/>
      <c r="F187" s="269"/>
      <c r="G187" s="26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>
      <c r="A188" s="140" t="s">
        <v>82</v>
      </c>
      <c r="B188" s="140">
        <v>1</v>
      </c>
      <c r="C188" s="145">
        <v>135</v>
      </c>
      <c r="D188" s="145">
        <f t="shared" si="7"/>
        <v>135</v>
      </c>
      <c r="E188" s="239"/>
      <c r="F188" s="269"/>
      <c r="G188" s="26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>
      <c r="A189" s="140" t="s">
        <v>92</v>
      </c>
      <c r="B189" s="140">
        <v>1</v>
      </c>
      <c r="C189" s="145">
        <v>22.5</v>
      </c>
      <c r="D189" s="145">
        <f t="shared" si="7"/>
        <v>22.5</v>
      </c>
      <c r="E189" s="239"/>
      <c r="F189" s="269"/>
      <c r="G189" s="26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>
      <c r="A190" s="140" t="s">
        <v>83</v>
      </c>
      <c r="B190" s="140">
        <v>1</v>
      </c>
      <c r="C190" s="145">
        <v>180</v>
      </c>
      <c r="D190" s="145">
        <f t="shared" si="7"/>
        <v>180</v>
      </c>
      <c r="E190" s="239"/>
      <c r="F190" s="269"/>
      <c r="G190" s="26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>
      <c r="A191" s="140" t="s">
        <v>161</v>
      </c>
      <c r="B191" s="140">
        <v>2</v>
      </c>
      <c r="C191" s="145">
        <v>67.5</v>
      </c>
      <c r="D191" s="145">
        <f t="shared" si="7"/>
        <v>135</v>
      </c>
      <c r="E191" s="239"/>
      <c r="F191" s="269"/>
      <c r="G191" s="26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>
      <c r="A192" s="140" t="s">
        <v>323</v>
      </c>
      <c r="B192" s="140">
        <v>1</v>
      </c>
      <c r="C192" s="145">
        <v>49.5</v>
      </c>
      <c r="D192" s="145">
        <f t="shared" si="7"/>
        <v>49.5</v>
      </c>
      <c r="E192" s="239"/>
      <c r="F192" s="269"/>
      <c r="G192" s="26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70" s="148" customFormat="1" ht="12.75">
      <c r="A193" s="140" t="s">
        <v>74</v>
      </c>
      <c r="B193" s="140"/>
      <c r="C193" s="8"/>
      <c r="D193" s="145">
        <f>SUM(D180:D192)</f>
        <v>1291.5</v>
      </c>
      <c r="E193" s="239"/>
      <c r="F193" s="269"/>
      <c r="G193" s="26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" ht="12.75">
      <c r="A194" s="125" t="s">
        <v>84</v>
      </c>
      <c r="B194" s="125"/>
      <c r="D194" s="144">
        <v>0</v>
      </c>
      <c r="E194" s="242"/>
      <c r="F194" s="245"/>
      <c r="G194" s="245"/>
    </row>
    <row r="195" spans="1:7" ht="12.75">
      <c r="A195" s="125"/>
      <c r="B195" s="125"/>
      <c r="D195" s="144"/>
      <c r="E195" s="242"/>
      <c r="F195" s="245"/>
      <c r="G195" s="245"/>
    </row>
    <row r="196" spans="1:7" ht="12.75">
      <c r="A196" s="139" t="s">
        <v>93</v>
      </c>
      <c r="B196" s="139"/>
      <c r="C196" s="120"/>
      <c r="D196" s="147">
        <f>(D193*D194)+D193</f>
        <v>1291.5</v>
      </c>
      <c r="E196" s="243"/>
      <c r="F196" s="245"/>
      <c r="G196" s="245"/>
    </row>
    <row r="197" spans="1:7" ht="12.75">
      <c r="A197" s="139"/>
      <c r="B197" s="139"/>
      <c r="C197" s="150" t="s">
        <v>97</v>
      </c>
      <c r="D197" s="194">
        <f>D136+D157+D175+D196</f>
        <v>3042</v>
      </c>
      <c r="E197" s="250"/>
      <c r="F197" s="245"/>
      <c r="G197" s="245"/>
    </row>
    <row r="198" spans="1:7" ht="12.75">
      <c r="A198" s="139"/>
      <c r="B198" s="139"/>
      <c r="C198" s="150"/>
      <c r="D198" s="147"/>
      <c r="E198" s="243"/>
      <c r="F198" s="246" t="s">
        <v>345</v>
      </c>
      <c r="G198" s="246" t="s">
        <v>369</v>
      </c>
    </row>
    <row r="199" spans="1:7" ht="12.75">
      <c r="A199" s="139"/>
      <c r="B199" s="139"/>
      <c r="F199" s="244">
        <v>11407.94</v>
      </c>
      <c r="G199" s="244">
        <v>4526.06</v>
      </c>
    </row>
    <row r="200" spans="1:7" ht="12.75">
      <c r="A200" s="139"/>
      <c r="B200" s="139"/>
      <c r="C200" s="120"/>
      <c r="D200" s="147"/>
      <c r="E200" s="243"/>
      <c r="F200" s="244">
        <f>F199+G199</f>
        <v>15934</v>
      </c>
      <c r="G200" s="269"/>
    </row>
    <row r="201" spans="1:7" ht="12.75">
      <c r="A201" s="139"/>
      <c r="B201" s="139"/>
      <c r="C201" s="120"/>
      <c r="D201" s="147"/>
      <c r="E201" s="243"/>
      <c r="F201" s="244"/>
      <c r="G201" s="269"/>
    </row>
    <row r="202" spans="1:22" ht="20.25">
      <c r="A202" s="155" t="s">
        <v>100</v>
      </c>
      <c r="B202" s="151"/>
      <c r="C202" s="152"/>
      <c r="D202" s="152"/>
      <c r="E202" s="239"/>
      <c r="F202" s="269">
        <v>12257.83</v>
      </c>
      <c r="G202" s="26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7" ht="12.75">
      <c r="A203" s="139" t="s">
        <v>67</v>
      </c>
      <c r="B203" s="8"/>
      <c r="C203" s="8"/>
      <c r="D203" s="8"/>
      <c r="E203" s="240"/>
      <c r="F203" s="245"/>
      <c r="G203" s="245"/>
    </row>
    <row r="204" spans="1:7" ht="12.75">
      <c r="A204" s="140" t="s">
        <v>69</v>
      </c>
      <c r="B204" s="8"/>
      <c r="C204" s="145">
        <v>337.5</v>
      </c>
      <c r="D204" s="145">
        <f>C204</f>
        <v>337.5</v>
      </c>
      <c r="E204" s="239"/>
      <c r="F204" s="245"/>
      <c r="G204" s="245"/>
    </row>
    <row r="205" spans="1:7" ht="12.75">
      <c r="A205" s="140"/>
      <c r="B205" s="8"/>
      <c r="C205" s="156"/>
      <c r="D205" s="156"/>
      <c r="E205" s="249"/>
      <c r="F205" s="245"/>
      <c r="G205" s="245"/>
    </row>
    <row r="206" spans="1:22" ht="12.75" customHeight="1">
      <c r="A206" s="143" t="s">
        <v>244</v>
      </c>
      <c r="B206" s="140"/>
      <c r="C206" s="145"/>
      <c r="D206" s="145"/>
      <c r="E206" s="239"/>
      <c r="F206" s="269"/>
      <c r="G206" s="26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>
      <c r="A207" s="140"/>
      <c r="B207" s="140"/>
      <c r="C207" s="145"/>
      <c r="D207" s="145"/>
      <c r="E207" s="239"/>
      <c r="F207" s="269"/>
      <c r="G207" s="26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>
      <c r="A208" s="143" t="s">
        <v>89</v>
      </c>
      <c r="B208" s="120"/>
      <c r="C208" s="120"/>
      <c r="D208" s="120"/>
      <c r="E208" s="238"/>
      <c r="F208" s="269"/>
      <c r="G208" s="26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>
      <c r="A209" s="140" t="s">
        <v>70</v>
      </c>
      <c r="B209" s="140" t="s">
        <v>1</v>
      </c>
      <c r="C209" s="8" t="s">
        <v>71</v>
      </c>
      <c r="D209" s="8" t="s">
        <v>46</v>
      </c>
      <c r="E209" s="240"/>
      <c r="F209" s="269"/>
      <c r="G209" s="26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>
      <c r="A210" s="140" t="s">
        <v>90</v>
      </c>
      <c r="B210" s="140">
        <v>1</v>
      </c>
      <c r="C210" s="145">
        <v>625.5</v>
      </c>
      <c r="D210" s="145">
        <f>B210*C210</f>
        <v>625.5</v>
      </c>
      <c r="E210" s="239"/>
      <c r="F210" s="269"/>
      <c r="G210" s="26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>
      <c r="A211" s="141" t="s">
        <v>91</v>
      </c>
      <c r="B211" s="140">
        <v>0</v>
      </c>
      <c r="C211" s="146">
        <v>0</v>
      </c>
      <c r="D211" s="145">
        <f aca="true" t="shared" si="8" ref="D211:D222">B211*C211</f>
        <v>0</v>
      </c>
      <c r="E211" s="239"/>
      <c r="F211" s="269"/>
      <c r="G211" s="26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>
      <c r="A212" s="141" t="s">
        <v>76</v>
      </c>
      <c r="B212" s="140">
        <v>0</v>
      </c>
      <c r="C212" s="146">
        <v>0</v>
      </c>
      <c r="D212" s="145">
        <f t="shared" si="8"/>
        <v>0</v>
      </c>
      <c r="E212" s="239"/>
      <c r="F212" s="269"/>
      <c r="G212" s="26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>
      <c r="A213" s="141" t="s">
        <v>77</v>
      </c>
      <c r="B213" s="140">
        <v>0</v>
      </c>
      <c r="C213" s="146">
        <v>0</v>
      </c>
      <c r="D213" s="145">
        <f t="shared" si="8"/>
        <v>0</v>
      </c>
      <c r="E213" s="239"/>
      <c r="F213" s="269"/>
      <c r="G213" s="26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>
      <c r="A214" s="141" t="s">
        <v>78</v>
      </c>
      <c r="B214" s="140">
        <v>0</v>
      </c>
      <c r="C214" s="146">
        <v>0</v>
      </c>
      <c r="D214" s="145">
        <f t="shared" si="8"/>
        <v>0</v>
      </c>
      <c r="E214" s="239"/>
      <c r="F214" s="269"/>
      <c r="G214" s="26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>
      <c r="A215" s="141" t="s">
        <v>79</v>
      </c>
      <c r="B215" s="140">
        <v>0</v>
      </c>
      <c r="C215" s="146">
        <v>0</v>
      </c>
      <c r="D215" s="145">
        <f t="shared" si="8"/>
        <v>0</v>
      </c>
      <c r="E215" s="239"/>
      <c r="F215" s="269"/>
      <c r="G215" s="26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>
      <c r="A216" s="140" t="s">
        <v>80</v>
      </c>
      <c r="B216" s="140">
        <v>1</v>
      </c>
      <c r="C216" s="145">
        <v>31.5</v>
      </c>
      <c r="D216" s="145">
        <f t="shared" si="8"/>
        <v>31.5</v>
      </c>
      <c r="E216" s="239"/>
      <c r="F216" s="269"/>
      <c r="G216" s="26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>
      <c r="A217" s="140" t="s">
        <v>81</v>
      </c>
      <c r="B217" s="140">
        <v>1</v>
      </c>
      <c r="C217" s="145">
        <v>112.5</v>
      </c>
      <c r="D217" s="145">
        <f t="shared" si="8"/>
        <v>112.5</v>
      </c>
      <c r="E217" s="239"/>
      <c r="F217" s="269"/>
      <c r="G217" s="26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>
      <c r="A218" s="140" t="s">
        <v>82</v>
      </c>
      <c r="B218" s="140">
        <v>1</v>
      </c>
      <c r="C218" s="145">
        <v>135</v>
      </c>
      <c r="D218" s="145">
        <f t="shared" si="8"/>
        <v>135</v>
      </c>
      <c r="E218" s="239"/>
      <c r="F218" s="269"/>
      <c r="G218" s="26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>
      <c r="A219" s="140" t="s">
        <v>92</v>
      </c>
      <c r="B219" s="140">
        <v>1</v>
      </c>
      <c r="C219" s="145">
        <v>22.5</v>
      </c>
      <c r="D219" s="145">
        <f t="shared" si="8"/>
        <v>22.5</v>
      </c>
      <c r="E219" s="239"/>
      <c r="F219" s="269"/>
      <c r="G219" s="26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>
      <c r="A220" s="140" t="s">
        <v>83</v>
      </c>
      <c r="B220" s="140">
        <v>1</v>
      </c>
      <c r="C220" s="145">
        <v>180</v>
      </c>
      <c r="D220" s="145">
        <f t="shared" si="8"/>
        <v>180</v>
      </c>
      <c r="E220" s="239"/>
      <c r="F220" s="269"/>
      <c r="G220" s="26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>
      <c r="A221" s="140" t="s">
        <v>161</v>
      </c>
      <c r="B221" s="140">
        <v>2</v>
      </c>
      <c r="C221" s="145">
        <v>67.5</v>
      </c>
      <c r="D221" s="145">
        <f t="shared" si="8"/>
        <v>135</v>
      </c>
      <c r="E221" s="239"/>
      <c r="F221" s="269"/>
      <c r="G221" s="26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>
      <c r="A222" s="140" t="s">
        <v>323</v>
      </c>
      <c r="B222" s="140">
        <v>1</v>
      </c>
      <c r="C222" s="145">
        <v>49.5</v>
      </c>
      <c r="D222" s="145">
        <f t="shared" si="8"/>
        <v>49.5</v>
      </c>
      <c r="E222" s="239"/>
      <c r="F222" s="269"/>
      <c r="G222" s="26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>
      <c r="A223" s="140" t="s">
        <v>74</v>
      </c>
      <c r="B223" s="140"/>
      <c r="C223" s="8"/>
      <c r="D223" s="145">
        <f>SUM(D210:D222)</f>
        <v>1291.5</v>
      </c>
      <c r="E223" s="239"/>
      <c r="F223" s="269"/>
      <c r="G223" s="26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>
      <c r="A224" s="125" t="s">
        <v>84</v>
      </c>
      <c r="B224" s="125"/>
      <c r="D224" s="144">
        <v>0</v>
      </c>
      <c r="E224" s="242"/>
      <c r="F224" s="269"/>
      <c r="G224" s="26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>
      <c r="A225" s="139" t="s">
        <v>93</v>
      </c>
      <c r="B225" s="139"/>
      <c r="C225" s="120"/>
      <c r="D225" s="147">
        <f>(D223*D224)+D223</f>
        <v>1291.5</v>
      </c>
      <c r="E225" s="243"/>
      <c r="F225" s="269"/>
      <c r="G225" s="26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>
      <c r="A226" s="140"/>
      <c r="B226" s="140"/>
      <c r="C226" s="145"/>
      <c r="D226" s="145"/>
      <c r="E226" s="239"/>
      <c r="F226" s="269"/>
      <c r="G226" s="26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>
      <c r="A227" s="159"/>
      <c r="B227" s="140"/>
      <c r="C227" s="145"/>
      <c r="D227" s="145"/>
      <c r="E227" s="239"/>
      <c r="F227" s="269"/>
      <c r="G227" s="26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>
      <c r="A228" s="143" t="s">
        <v>94</v>
      </c>
      <c r="B228" s="143"/>
      <c r="C228" s="120"/>
      <c r="D228" s="120"/>
      <c r="E228" s="238"/>
      <c r="F228" s="269"/>
      <c r="G228" s="26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7" ht="12.75" customHeight="1">
      <c r="A229" s="140" t="s">
        <v>70</v>
      </c>
      <c r="B229" s="8" t="s">
        <v>1</v>
      </c>
      <c r="C229" s="8" t="s">
        <v>71</v>
      </c>
      <c r="D229" s="8" t="s">
        <v>46</v>
      </c>
      <c r="E229" s="240"/>
      <c r="F229" s="245"/>
      <c r="G229" s="240"/>
    </row>
    <row r="230" spans="1:7" ht="12.75" customHeight="1">
      <c r="A230" s="140" t="s">
        <v>320</v>
      </c>
      <c r="B230" s="140">
        <v>1</v>
      </c>
      <c r="C230" s="145">
        <v>355.5</v>
      </c>
      <c r="D230" s="153">
        <f>B230*C230</f>
        <v>355.5</v>
      </c>
      <c r="E230" s="241"/>
      <c r="F230" s="245"/>
      <c r="G230" s="240"/>
    </row>
    <row r="231" spans="1:7" ht="12.75" customHeight="1">
      <c r="A231" s="141" t="s">
        <v>322</v>
      </c>
      <c r="B231" s="140">
        <v>0</v>
      </c>
      <c r="C231" s="146">
        <v>0</v>
      </c>
      <c r="D231" s="153">
        <f aca="true" t="shared" si="9" ref="D231:D241">B231*C231</f>
        <v>0</v>
      </c>
      <c r="E231" s="241"/>
      <c r="F231" s="245"/>
      <c r="G231" s="240"/>
    </row>
    <row r="232" spans="1:7" ht="12.75" customHeight="1">
      <c r="A232" s="141" t="s">
        <v>76</v>
      </c>
      <c r="B232" s="140">
        <v>0</v>
      </c>
      <c r="C232" s="146">
        <v>0</v>
      </c>
      <c r="D232" s="153">
        <f t="shared" si="9"/>
        <v>0</v>
      </c>
      <c r="E232" s="241"/>
      <c r="F232" s="245"/>
      <c r="G232" s="240"/>
    </row>
    <row r="233" spans="1:7" ht="12.75" customHeight="1">
      <c r="A233" s="141" t="s">
        <v>77</v>
      </c>
      <c r="B233" s="140">
        <v>0</v>
      </c>
      <c r="C233" s="146">
        <v>0</v>
      </c>
      <c r="D233" s="153">
        <f t="shared" si="9"/>
        <v>0</v>
      </c>
      <c r="E233" s="241"/>
      <c r="F233" s="245"/>
      <c r="G233" s="240"/>
    </row>
    <row r="234" spans="1:7" ht="12.75" customHeight="1">
      <c r="A234" s="141" t="s">
        <v>78</v>
      </c>
      <c r="B234" s="140">
        <v>0</v>
      </c>
      <c r="C234" s="146">
        <v>0</v>
      </c>
      <c r="D234" s="153">
        <f t="shared" si="9"/>
        <v>0</v>
      </c>
      <c r="E234" s="241"/>
      <c r="F234" s="245"/>
      <c r="G234" s="240"/>
    </row>
    <row r="235" spans="1:7" ht="12.75" customHeight="1">
      <c r="A235" s="141" t="s">
        <v>79</v>
      </c>
      <c r="B235" s="140">
        <v>0</v>
      </c>
      <c r="C235" s="146">
        <v>0</v>
      </c>
      <c r="D235" s="153">
        <f t="shared" si="9"/>
        <v>0</v>
      </c>
      <c r="E235" s="241"/>
      <c r="F235" s="245"/>
      <c r="G235" s="240"/>
    </row>
    <row r="236" spans="1:7" ht="12.75" customHeight="1">
      <c r="A236" s="140" t="s">
        <v>80</v>
      </c>
      <c r="B236" s="140">
        <v>1</v>
      </c>
      <c r="C236" s="145">
        <v>31.5</v>
      </c>
      <c r="D236" s="153">
        <f t="shared" si="9"/>
        <v>31.5</v>
      </c>
      <c r="E236" s="241"/>
      <c r="F236" s="245"/>
      <c r="G236" s="240"/>
    </row>
    <row r="237" spans="1:7" ht="12.75" customHeight="1">
      <c r="A237" s="140" t="s">
        <v>81</v>
      </c>
      <c r="B237" s="140">
        <v>1</v>
      </c>
      <c r="C237" s="145">
        <v>112.5</v>
      </c>
      <c r="D237" s="153">
        <f t="shared" si="9"/>
        <v>112.5</v>
      </c>
      <c r="E237" s="241"/>
      <c r="F237" s="245"/>
      <c r="G237" s="240"/>
    </row>
    <row r="238" spans="1:7" ht="12.75" customHeight="1">
      <c r="A238" s="140" t="s">
        <v>82</v>
      </c>
      <c r="B238" s="140">
        <v>0</v>
      </c>
      <c r="C238" s="145">
        <v>150</v>
      </c>
      <c r="D238" s="153">
        <f t="shared" si="9"/>
        <v>0</v>
      </c>
      <c r="E238" s="241"/>
      <c r="F238" s="245"/>
      <c r="G238" s="240"/>
    </row>
    <row r="239" spans="1:7" ht="12.75" customHeight="1">
      <c r="A239" s="140" t="s">
        <v>161</v>
      </c>
      <c r="B239" s="140">
        <v>1</v>
      </c>
      <c r="C239" s="145">
        <v>67.5</v>
      </c>
      <c r="D239" s="153">
        <f t="shared" si="9"/>
        <v>67.5</v>
      </c>
      <c r="E239" s="241"/>
      <c r="F239" s="245"/>
      <c r="G239" s="240"/>
    </row>
    <row r="240" spans="1:7" ht="12.75" customHeight="1">
      <c r="A240" s="140" t="s">
        <v>323</v>
      </c>
      <c r="B240" s="140">
        <v>1</v>
      </c>
      <c r="C240" s="145">
        <v>49.5</v>
      </c>
      <c r="D240" s="153">
        <f t="shared" si="9"/>
        <v>49.5</v>
      </c>
      <c r="E240" s="241"/>
      <c r="F240" s="245"/>
      <c r="G240" s="240"/>
    </row>
    <row r="241" spans="1:7" ht="12.75" customHeight="1">
      <c r="A241" s="140" t="s">
        <v>83</v>
      </c>
      <c r="B241" s="140">
        <v>1</v>
      </c>
      <c r="C241" s="145">
        <v>0</v>
      </c>
      <c r="D241" s="153">
        <f t="shared" si="9"/>
        <v>0</v>
      </c>
      <c r="E241" s="241"/>
      <c r="F241" s="245"/>
      <c r="G241" s="240"/>
    </row>
    <row r="242" spans="1:7" ht="12.75" customHeight="1">
      <c r="A242" s="140" t="s">
        <v>74</v>
      </c>
      <c r="B242" s="140"/>
      <c r="C242" s="8"/>
      <c r="D242" s="145">
        <f>SUM(D230:D241)</f>
        <v>616.5</v>
      </c>
      <c r="E242" s="239"/>
      <c r="F242" s="245"/>
      <c r="G242" s="245"/>
    </row>
    <row r="243" spans="1:7" ht="12.75" customHeight="1">
      <c r="A243" s="125" t="s">
        <v>84</v>
      </c>
      <c r="B243" s="125"/>
      <c r="D243" s="144">
        <v>0</v>
      </c>
      <c r="E243" s="242"/>
      <c r="F243" s="245"/>
      <c r="G243" s="245"/>
    </row>
    <row r="244" spans="1:22" ht="12.75" customHeight="1">
      <c r="A244" s="139" t="s">
        <v>95</v>
      </c>
      <c r="B244" s="139"/>
      <c r="C244" s="120"/>
      <c r="D244" s="147">
        <f>(D242*D243)+D242</f>
        <v>616.5</v>
      </c>
      <c r="E244" s="243"/>
      <c r="F244" s="269"/>
      <c r="G244" s="26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7" ht="12.75" customHeight="1">
      <c r="A245" s="125"/>
      <c r="B245" s="125"/>
      <c r="D245" s="144"/>
      <c r="E245" s="242"/>
      <c r="F245" s="245"/>
      <c r="G245" s="245"/>
    </row>
    <row r="246" spans="1:22" ht="12.75" customHeight="1">
      <c r="A246" s="143" t="s">
        <v>298</v>
      </c>
      <c r="B246" s="143"/>
      <c r="C246" s="120"/>
      <c r="D246" s="120"/>
      <c r="E246" s="238"/>
      <c r="F246" s="269"/>
      <c r="G246" s="26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>
      <c r="A247" s="140" t="s">
        <v>70</v>
      </c>
      <c r="B247" s="8" t="s">
        <v>1</v>
      </c>
      <c r="C247" s="8" t="s">
        <v>71</v>
      </c>
      <c r="D247" s="8" t="s">
        <v>46</v>
      </c>
      <c r="E247" s="240"/>
      <c r="F247" s="269"/>
      <c r="G247" s="26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>
      <c r="A248" s="140" t="s">
        <v>320</v>
      </c>
      <c r="B248" s="140">
        <v>1</v>
      </c>
      <c r="C248" s="145">
        <v>535.5</v>
      </c>
      <c r="D248" s="153">
        <f>B248*C248</f>
        <v>535.5</v>
      </c>
      <c r="E248" s="241"/>
      <c r="F248" s="269"/>
      <c r="G248" s="26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>
      <c r="A249" s="141" t="s">
        <v>322</v>
      </c>
      <c r="B249" s="140">
        <v>0</v>
      </c>
      <c r="C249" s="146">
        <v>0</v>
      </c>
      <c r="D249" s="153">
        <f aca="true" t="shared" si="10" ref="D249:D259">B249*C249</f>
        <v>0</v>
      </c>
      <c r="E249" s="241"/>
      <c r="F249" s="269"/>
      <c r="G249" s="26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>
      <c r="A250" s="141" t="s">
        <v>76</v>
      </c>
      <c r="B250" s="140">
        <v>0</v>
      </c>
      <c r="C250" s="146">
        <v>0</v>
      </c>
      <c r="D250" s="153">
        <f t="shared" si="10"/>
        <v>0</v>
      </c>
      <c r="E250" s="241"/>
      <c r="F250" s="269"/>
      <c r="G250" s="26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>
      <c r="A251" s="141" t="s">
        <v>77</v>
      </c>
      <c r="B251" s="140">
        <v>0</v>
      </c>
      <c r="C251" s="146">
        <v>0</v>
      </c>
      <c r="D251" s="153">
        <f t="shared" si="10"/>
        <v>0</v>
      </c>
      <c r="E251" s="241"/>
      <c r="F251" s="269"/>
      <c r="G251" s="26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>
      <c r="A252" s="141" t="s">
        <v>78</v>
      </c>
      <c r="B252" s="140">
        <v>0</v>
      </c>
      <c r="C252" s="146">
        <v>0</v>
      </c>
      <c r="D252" s="153">
        <f t="shared" si="10"/>
        <v>0</v>
      </c>
      <c r="E252" s="241"/>
      <c r="F252" s="269"/>
      <c r="G252" s="26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>
      <c r="A253" s="141" t="s">
        <v>79</v>
      </c>
      <c r="B253" s="140">
        <v>0</v>
      </c>
      <c r="C253" s="146">
        <v>0</v>
      </c>
      <c r="D253" s="153">
        <f t="shared" si="10"/>
        <v>0</v>
      </c>
      <c r="E253" s="241"/>
      <c r="F253" s="269"/>
      <c r="G253" s="26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>
      <c r="A254" s="140" t="s">
        <v>80</v>
      </c>
      <c r="B254" s="140">
        <v>1</v>
      </c>
      <c r="C254" s="145">
        <v>31.5</v>
      </c>
      <c r="D254" s="153">
        <f t="shared" si="10"/>
        <v>31.5</v>
      </c>
      <c r="E254" s="241"/>
      <c r="F254" s="269"/>
      <c r="G254" s="26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>
      <c r="A255" s="140" t="s">
        <v>81</v>
      </c>
      <c r="B255" s="140">
        <v>1</v>
      </c>
      <c r="C255" s="145">
        <v>112.5</v>
      </c>
      <c r="D255" s="153">
        <f t="shared" si="10"/>
        <v>112.5</v>
      </c>
      <c r="E255" s="241"/>
      <c r="F255" s="269"/>
      <c r="G255" s="26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>
      <c r="A256" s="140" t="s">
        <v>82</v>
      </c>
      <c r="B256" s="140">
        <v>0</v>
      </c>
      <c r="C256" s="145">
        <v>150</v>
      </c>
      <c r="D256" s="153">
        <f t="shared" si="10"/>
        <v>0</v>
      </c>
      <c r="E256" s="241"/>
      <c r="F256" s="269"/>
      <c r="G256" s="26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>
      <c r="A257" s="140" t="s">
        <v>161</v>
      </c>
      <c r="B257" s="140">
        <v>1</v>
      </c>
      <c r="C257" s="145">
        <v>67.5</v>
      </c>
      <c r="D257" s="153">
        <f t="shared" si="10"/>
        <v>67.5</v>
      </c>
      <c r="E257" s="241"/>
      <c r="F257" s="269"/>
      <c r="G257" s="26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>
      <c r="A258" s="125" t="s">
        <v>323</v>
      </c>
      <c r="B258" s="140">
        <v>1</v>
      </c>
      <c r="C258" s="145">
        <v>49.5</v>
      </c>
      <c r="D258" s="153">
        <f t="shared" si="10"/>
        <v>49.5</v>
      </c>
      <c r="E258" s="241"/>
      <c r="F258" s="269"/>
      <c r="G258" s="26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>
      <c r="A259" s="140" t="s">
        <v>83</v>
      </c>
      <c r="B259" s="140">
        <v>0</v>
      </c>
      <c r="C259" s="145">
        <v>0</v>
      </c>
      <c r="D259" s="153">
        <f t="shared" si="10"/>
        <v>0</v>
      </c>
      <c r="E259" s="241"/>
      <c r="F259" s="269"/>
      <c r="G259" s="26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>
      <c r="A260" s="140" t="s">
        <v>74</v>
      </c>
      <c r="B260" s="140"/>
      <c r="C260" s="8"/>
      <c r="D260" s="145">
        <f>SUM(D248:D259)</f>
        <v>796.5</v>
      </c>
      <c r="E260" s="239"/>
      <c r="F260" s="269"/>
      <c r="G260" s="26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70" s="148" customFormat="1" ht="12.75">
      <c r="A261" s="125" t="s">
        <v>84</v>
      </c>
      <c r="B261" s="125"/>
      <c r="C261"/>
      <c r="D261" s="144">
        <v>0</v>
      </c>
      <c r="E261" s="242"/>
      <c r="F261" s="269"/>
      <c r="G261" s="26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" ht="12.75">
      <c r="A262" s="139" t="s">
        <v>337</v>
      </c>
      <c r="B262" s="139"/>
      <c r="C262" s="120"/>
      <c r="D262" s="147">
        <f>(D260*D261)+D260</f>
        <v>796.5</v>
      </c>
      <c r="E262" s="243"/>
      <c r="F262" s="245"/>
      <c r="G262" s="245"/>
    </row>
    <row r="263" spans="1:7" ht="12.75">
      <c r="A263" s="139"/>
      <c r="B263" s="139"/>
      <c r="C263" s="120"/>
      <c r="D263" s="147"/>
      <c r="E263" s="243"/>
      <c r="F263" s="245"/>
      <c r="G263" s="245"/>
    </row>
    <row r="264" spans="1:7" ht="12.75">
      <c r="A264" s="139"/>
      <c r="B264" s="139"/>
      <c r="C264" s="150" t="s">
        <v>97</v>
      </c>
      <c r="D264" s="147">
        <f>D204+D244+D262+D225</f>
        <v>3042</v>
      </c>
      <c r="E264" s="243"/>
      <c r="F264" s="245"/>
      <c r="G264" s="245"/>
    </row>
    <row r="265" spans="1:7" ht="12.75">
      <c r="A265" s="139"/>
      <c r="B265" s="139"/>
      <c r="C265" s="120"/>
      <c r="D265" s="147"/>
      <c r="E265" s="243"/>
      <c r="F265" s="246" t="s">
        <v>345</v>
      </c>
      <c r="G265" s="246" t="s">
        <v>369</v>
      </c>
    </row>
    <row r="266" spans="1:7" ht="12.75">
      <c r="A266" s="139"/>
      <c r="B266" s="139"/>
      <c r="F266" s="244">
        <v>5230</v>
      </c>
      <c r="G266" s="244">
        <v>4656.05</v>
      </c>
    </row>
    <row r="267" spans="1:7" ht="12.75" customHeight="1">
      <c r="A267" s="8"/>
      <c r="B267" s="8"/>
      <c r="C267" s="8"/>
      <c r="D267" s="139" t="s">
        <v>87</v>
      </c>
      <c r="E267" s="246"/>
      <c r="F267" s="244">
        <f>F266+G266</f>
        <v>9886.05</v>
      </c>
      <c r="G267" s="269"/>
    </row>
    <row r="268" spans="1:7" ht="12.75" customHeight="1">
      <c r="A268" s="143" t="s">
        <v>101</v>
      </c>
      <c r="B268" s="8"/>
      <c r="C268" s="8"/>
      <c r="D268" s="147"/>
      <c r="E268" s="243"/>
      <c r="F268" s="245"/>
      <c r="G268" s="245"/>
    </row>
    <row r="269" spans="1:7" ht="12.75" customHeight="1">
      <c r="A269" s="140" t="s">
        <v>102</v>
      </c>
      <c r="B269" s="8">
        <v>3</v>
      </c>
      <c r="C269" s="8">
        <v>150</v>
      </c>
      <c r="D269" s="192">
        <f>B269*C269</f>
        <v>450</v>
      </c>
      <c r="E269" s="251"/>
      <c r="F269" s="245">
        <v>5048.66</v>
      </c>
      <c r="G269" s="245"/>
    </row>
    <row r="270" spans="1:7" ht="12.75" customHeight="1">
      <c r="A270" s="140" t="s">
        <v>103</v>
      </c>
      <c r="B270" s="8">
        <v>3</v>
      </c>
      <c r="C270" s="8">
        <v>135</v>
      </c>
      <c r="D270" s="192">
        <f>B270*C270</f>
        <v>405</v>
      </c>
      <c r="E270" s="251"/>
      <c r="F270" s="245"/>
      <c r="G270" s="245"/>
    </row>
    <row r="271" spans="1:7" ht="12.75" customHeight="1">
      <c r="A271" s="140" t="s">
        <v>104</v>
      </c>
      <c r="B271" s="8">
        <v>3</v>
      </c>
      <c r="C271" s="8">
        <v>31.5</v>
      </c>
      <c r="D271" s="192">
        <f>B271*C271</f>
        <v>94.5</v>
      </c>
      <c r="E271" s="251"/>
      <c r="F271" s="245"/>
      <c r="G271" s="245"/>
    </row>
    <row r="272" spans="1:7" ht="12.75" customHeight="1">
      <c r="A272" s="140" t="s">
        <v>105</v>
      </c>
      <c r="B272" s="8">
        <v>3</v>
      </c>
      <c r="C272" s="8">
        <v>75</v>
      </c>
      <c r="D272" s="192">
        <f>B272*C272</f>
        <v>225</v>
      </c>
      <c r="E272" s="251"/>
      <c r="F272" s="245"/>
      <c r="G272" s="245"/>
    </row>
    <row r="273" spans="1:7" ht="12.75" customHeight="1">
      <c r="A273" s="139" t="s">
        <v>62</v>
      </c>
      <c r="B273" s="8"/>
      <c r="C273" s="8"/>
      <c r="D273" s="192">
        <f>SUM(D268:D272)</f>
        <v>1174.5</v>
      </c>
      <c r="E273" s="251"/>
      <c r="F273" s="270"/>
      <c r="G273" s="245"/>
    </row>
    <row r="274" spans="1:7" ht="12.75" customHeight="1">
      <c r="A274" s="140"/>
      <c r="B274" s="8"/>
      <c r="C274" s="8"/>
      <c r="D274" s="192"/>
      <c r="E274" s="251"/>
      <c r="F274" s="245"/>
      <c r="G274" s="245"/>
    </row>
    <row r="275" spans="1:7" ht="12.75" customHeight="1">
      <c r="A275" s="143" t="s">
        <v>106</v>
      </c>
      <c r="B275" s="8"/>
      <c r="C275" s="8"/>
      <c r="D275" s="192"/>
      <c r="E275" s="251"/>
      <c r="F275" s="245"/>
      <c r="G275" s="245"/>
    </row>
    <row r="276" spans="1:7" ht="12.75" customHeight="1">
      <c r="A276" s="140" t="s">
        <v>107</v>
      </c>
      <c r="B276" s="8">
        <v>24</v>
      </c>
      <c r="C276" s="145">
        <v>13.5</v>
      </c>
      <c r="D276" s="192">
        <f>B276*C276</f>
        <v>324</v>
      </c>
      <c r="E276" s="251"/>
      <c r="F276" s="245" t="s">
        <v>343</v>
      </c>
      <c r="G276" s="245"/>
    </row>
    <row r="277" spans="1:7" ht="12.75" customHeight="1">
      <c r="A277" s="8" t="s">
        <v>108</v>
      </c>
      <c r="B277" s="8">
        <v>9</v>
      </c>
      <c r="C277" s="145">
        <v>49.5</v>
      </c>
      <c r="D277" s="192">
        <f>B277*C277</f>
        <v>445.5</v>
      </c>
      <c r="E277" s="251"/>
      <c r="F277" s="245"/>
      <c r="G277" s="245"/>
    </row>
    <row r="278" spans="1:7" ht="12.75" customHeight="1">
      <c r="A278" s="8" t="s">
        <v>342</v>
      </c>
      <c r="B278" s="8">
        <v>2</v>
      </c>
      <c r="C278" s="145">
        <v>49.5</v>
      </c>
      <c r="D278" s="192">
        <f>B278*C278</f>
        <v>99</v>
      </c>
      <c r="E278" s="251"/>
      <c r="F278" s="245"/>
      <c r="G278" s="245"/>
    </row>
    <row r="279" spans="1:256" ht="12.75" customHeight="1">
      <c r="A279" s="140" t="s">
        <v>376</v>
      </c>
      <c r="B279" s="8">
        <v>18</v>
      </c>
      <c r="C279" s="8">
        <v>18</v>
      </c>
      <c r="D279" s="192">
        <f>B279*C279</f>
        <v>324</v>
      </c>
      <c r="E279" s="251"/>
      <c r="F279" s="271"/>
      <c r="G279" s="240"/>
      <c r="H279" s="8"/>
      <c r="I279" s="192"/>
      <c r="J279" s="140"/>
      <c r="K279" s="8"/>
      <c r="L279" s="8"/>
      <c r="M279" s="192"/>
      <c r="N279" s="140"/>
      <c r="O279" s="8"/>
      <c r="P279" s="8"/>
      <c r="Q279" s="192"/>
      <c r="R279" s="140"/>
      <c r="S279" s="8"/>
      <c r="T279" s="8"/>
      <c r="U279" s="192"/>
      <c r="V279" s="140"/>
      <c r="W279" s="8"/>
      <c r="X279" s="8"/>
      <c r="Y279" s="192"/>
      <c r="Z279" s="140"/>
      <c r="AA279" s="8"/>
      <c r="AB279" s="8"/>
      <c r="AC279" s="192"/>
      <c r="AD279" s="140"/>
      <c r="AE279" s="8"/>
      <c r="AF279" s="8"/>
      <c r="AG279" s="192"/>
      <c r="AH279" s="140"/>
      <c r="AI279" s="8"/>
      <c r="AJ279" s="8"/>
      <c r="AK279" s="192"/>
      <c r="AL279" s="140"/>
      <c r="AM279" s="8"/>
      <c r="AN279" s="8"/>
      <c r="AO279" s="192"/>
      <c r="AP279" s="140"/>
      <c r="AQ279" s="8"/>
      <c r="AR279" s="8"/>
      <c r="AS279" s="192"/>
      <c r="AT279" s="140"/>
      <c r="AU279" s="8"/>
      <c r="AV279" s="8"/>
      <c r="AW279" s="192"/>
      <c r="AX279" s="140"/>
      <c r="AY279" s="8"/>
      <c r="AZ279" s="8"/>
      <c r="BA279" s="192"/>
      <c r="BB279" s="140"/>
      <c r="BC279" s="8"/>
      <c r="BD279" s="8"/>
      <c r="BE279" s="192"/>
      <c r="BF279" s="140"/>
      <c r="BG279" s="8"/>
      <c r="BH279" s="8"/>
      <c r="BI279" s="192"/>
      <c r="BJ279" s="140"/>
      <c r="BK279" s="8"/>
      <c r="BL279" s="8"/>
      <c r="BM279" s="192"/>
      <c r="BN279" s="140"/>
      <c r="BO279" s="8"/>
      <c r="BP279" s="8"/>
      <c r="BQ279" s="192"/>
      <c r="BR279" s="140"/>
      <c r="BS279" s="8"/>
      <c r="BT279" s="8"/>
      <c r="BU279" s="192"/>
      <c r="BV279" s="140"/>
      <c r="BW279" s="8"/>
      <c r="BX279" s="8"/>
      <c r="BY279" s="192"/>
      <c r="BZ279" s="140"/>
      <c r="CA279" s="8"/>
      <c r="CB279" s="8"/>
      <c r="CC279" s="192"/>
      <c r="CD279" s="140"/>
      <c r="CE279" s="8"/>
      <c r="CF279" s="8"/>
      <c r="CG279" s="192"/>
      <c r="CH279" s="140"/>
      <c r="CI279" s="8"/>
      <c r="CJ279" s="8"/>
      <c r="CK279" s="192"/>
      <c r="CL279" s="140"/>
      <c r="CM279" s="8"/>
      <c r="CN279" s="8"/>
      <c r="CO279" s="192"/>
      <c r="CP279" s="140"/>
      <c r="CQ279" s="8"/>
      <c r="CR279" s="8"/>
      <c r="CS279" s="192"/>
      <c r="CT279" s="140"/>
      <c r="CU279" s="8"/>
      <c r="CV279" s="8"/>
      <c r="CW279" s="192"/>
      <c r="CX279" s="140"/>
      <c r="CY279" s="8"/>
      <c r="CZ279" s="8"/>
      <c r="DA279" s="192"/>
      <c r="DB279" s="140"/>
      <c r="DC279" s="8"/>
      <c r="DD279" s="8"/>
      <c r="DE279" s="192"/>
      <c r="DF279" s="140"/>
      <c r="DG279" s="8"/>
      <c r="DH279" s="8"/>
      <c r="DI279" s="192"/>
      <c r="DJ279" s="140"/>
      <c r="DK279" s="8"/>
      <c r="DL279" s="8"/>
      <c r="DM279" s="192"/>
      <c r="DN279" s="140"/>
      <c r="DO279" s="8"/>
      <c r="DP279" s="8"/>
      <c r="DQ279" s="192"/>
      <c r="DR279" s="140"/>
      <c r="DS279" s="8"/>
      <c r="DT279" s="8"/>
      <c r="DU279" s="192"/>
      <c r="DV279" s="140"/>
      <c r="DW279" s="8"/>
      <c r="DX279" s="8"/>
      <c r="DY279" s="192"/>
      <c r="DZ279" s="140"/>
      <c r="EA279" s="8"/>
      <c r="EB279" s="8"/>
      <c r="EC279" s="192"/>
      <c r="ED279" s="140"/>
      <c r="EE279" s="8"/>
      <c r="EF279" s="8"/>
      <c r="EG279" s="192"/>
      <c r="EH279" s="140"/>
      <c r="EI279" s="8"/>
      <c r="EJ279" s="8"/>
      <c r="EK279" s="192"/>
      <c r="EL279" s="140"/>
      <c r="EM279" s="8"/>
      <c r="EN279" s="8"/>
      <c r="EO279" s="192"/>
      <c r="EP279" s="140"/>
      <c r="EQ279" s="8"/>
      <c r="ER279" s="8"/>
      <c r="ES279" s="192"/>
      <c r="ET279" s="140"/>
      <c r="EU279" s="8"/>
      <c r="EV279" s="8"/>
      <c r="EW279" s="192"/>
      <c r="EX279" s="140"/>
      <c r="EY279" s="8"/>
      <c r="EZ279" s="8"/>
      <c r="FA279" s="192"/>
      <c r="FB279" s="140"/>
      <c r="FC279" s="8"/>
      <c r="FD279" s="8"/>
      <c r="FE279" s="192"/>
      <c r="FF279" s="140"/>
      <c r="FG279" s="8"/>
      <c r="FH279" s="8"/>
      <c r="FI279" s="192"/>
      <c r="FJ279" s="140"/>
      <c r="FK279" s="8"/>
      <c r="FL279" s="8"/>
      <c r="FM279" s="192"/>
      <c r="FN279" s="140"/>
      <c r="FO279" s="8"/>
      <c r="FP279" s="8"/>
      <c r="FQ279" s="192"/>
      <c r="FR279" s="140"/>
      <c r="FS279" s="8"/>
      <c r="FT279" s="8"/>
      <c r="FU279" s="192"/>
      <c r="FV279" s="140"/>
      <c r="FW279" s="8"/>
      <c r="FX279" s="8"/>
      <c r="FY279" s="192"/>
      <c r="FZ279" s="140"/>
      <c r="GA279" s="8"/>
      <c r="GB279" s="8"/>
      <c r="GC279" s="192"/>
      <c r="GD279" s="140"/>
      <c r="GE279" s="8"/>
      <c r="GF279" s="8"/>
      <c r="GG279" s="192"/>
      <c r="GH279" s="140"/>
      <c r="GI279" s="8"/>
      <c r="GJ279" s="8"/>
      <c r="GK279" s="192"/>
      <c r="GL279" s="140"/>
      <c r="GM279" s="8"/>
      <c r="GN279" s="8"/>
      <c r="GO279" s="192"/>
      <c r="GP279" s="140"/>
      <c r="GQ279" s="8"/>
      <c r="GR279" s="8"/>
      <c r="GS279" s="192"/>
      <c r="GT279" s="140"/>
      <c r="GU279" s="8"/>
      <c r="GV279" s="8"/>
      <c r="GW279" s="192"/>
      <c r="GX279" s="140"/>
      <c r="GY279" s="8"/>
      <c r="GZ279" s="8"/>
      <c r="HA279" s="192"/>
      <c r="HB279" s="140"/>
      <c r="HC279" s="8"/>
      <c r="HD279" s="8"/>
      <c r="HE279" s="192"/>
      <c r="HF279" s="140"/>
      <c r="HG279" s="8"/>
      <c r="HH279" s="8"/>
      <c r="HI279" s="192"/>
      <c r="HJ279" s="140"/>
      <c r="HK279" s="8"/>
      <c r="HL279" s="8"/>
      <c r="HM279" s="192"/>
      <c r="HN279" s="140"/>
      <c r="HO279" s="8"/>
      <c r="HP279" s="8"/>
      <c r="HQ279" s="192"/>
      <c r="HR279" s="140"/>
      <c r="HS279" s="8"/>
      <c r="HT279" s="8"/>
      <c r="HU279" s="192"/>
      <c r="HV279" s="140"/>
      <c r="HW279" s="8"/>
      <c r="HX279" s="8"/>
      <c r="HY279" s="192"/>
      <c r="HZ279" s="140"/>
      <c r="IA279" s="8"/>
      <c r="IB279" s="8"/>
      <c r="IC279" s="192"/>
      <c r="ID279" s="140"/>
      <c r="IE279" s="8"/>
      <c r="IF279" s="8"/>
      <c r="IG279" s="192"/>
      <c r="IH279" s="140"/>
      <c r="II279" s="8"/>
      <c r="IJ279" s="8"/>
      <c r="IK279" s="192"/>
      <c r="IL279" s="140"/>
      <c r="IM279" s="8"/>
      <c r="IN279" s="8"/>
      <c r="IO279" s="192"/>
      <c r="IP279" s="140"/>
      <c r="IQ279" s="8"/>
      <c r="IR279" s="8"/>
      <c r="IS279" s="192"/>
      <c r="IT279" s="140"/>
      <c r="IU279" s="8"/>
      <c r="IV279" s="8"/>
    </row>
    <row r="280" spans="1:7" ht="12.75">
      <c r="A280" s="8"/>
      <c r="B280" s="8"/>
      <c r="C280" s="145"/>
      <c r="D280" s="192">
        <f>SUM(D276:D279)</f>
        <v>1192.5</v>
      </c>
      <c r="E280" s="251"/>
      <c r="F280" s="245"/>
      <c r="G280" s="245"/>
    </row>
    <row r="281" spans="1:7" ht="12.75">
      <c r="A281" s="8"/>
      <c r="B281" s="8"/>
      <c r="C281" s="145"/>
      <c r="D281" s="192"/>
      <c r="E281" s="251"/>
      <c r="F281" s="245"/>
      <c r="G281" s="241"/>
    </row>
    <row r="282" spans="1:7" ht="12.75">
      <c r="A282" s="160" t="s">
        <v>344</v>
      </c>
      <c r="B282" s="157"/>
      <c r="C282" s="157"/>
      <c r="D282" s="193">
        <f>D62+D128+D197+D264</f>
        <v>11520.15</v>
      </c>
      <c r="E282" s="241"/>
      <c r="F282" s="245"/>
      <c r="G282" s="241"/>
    </row>
    <row r="283" spans="1:7" ht="12.75">
      <c r="A283" s="160" t="s">
        <v>109</v>
      </c>
      <c r="B283" s="157"/>
      <c r="C283" s="157"/>
      <c r="D283" s="193">
        <f>D282+D280</f>
        <v>12712.65</v>
      </c>
      <c r="E283" s="241"/>
      <c r="F283" s="270"/>
      <c r="G283" s="241"/>
    </row>
    <row r="284" spans="1:7" ht="12.75">
      <c r="A284" s="160"/>
      <c r="B284" s="157"/>
      <c r="C284" s="157" t="s">
        <v>371</v>
      </c>
      <c r="D284" s="193">
        <f>D283*1.31285</f>
        <v>16689.8025525</v>
      </c>
      <c r="E284" s="241"/>
      <c r="F284" s="245"/>
      <c r="G284" s="245"/>
    </row>
    <row r="285" spans="4:7" ht="12.75" customHeight="1">
      <c r="D285" s="91"/>
      <c r="E285" s="252"/>
      <c r="F285" s="245"/>
      <c r="G285" s="245"/>
    </row>
    <row r="286" spans="1:7" ht="12.75" customHeight="1">
      <c r="A286" s="191"/>
      <c r="D286" s="147"/>
      <c r="E286" s="243"/>
      <c r="F286" s="245"/>
      <c r="G286" s="245"/>
    </row>
    <row r="287" spans="6:7" ht="12.75" customHeight="1">
      <c r="F287" s="245"/>
      <c r="G287" s="245"/>
    </row>
    <row r="288" spans="6:7" ht="12.75" customHeight="1">
      <c r="F288" s="270" t="s">
        <v>347</v>
      </c>
      <c r="G288" s="241"/>
    </row>
    <row r="289" spans="1:7" ht="12.75" customHeight="1">
      <c r="A289" s="183"/>
      <c r="F289" s="246" t="s">
        <v>346</v>
      </c>
      <c r="G289" s="241"/>
    </row>
    <row r="290" spans="6:7" ht="12.75" customHeight="1">
      <c r="F290" s="246" t="s">
        <v>348</v>
      </c>
      <c r="G290" s="246" t="s">
        <v>370</v>
      </c>
    </row>
    <row r="291" spans="6:7" ht="12.75" customHeight="1">
      <c r="F291" s="244">
        <f>F64+F130+F199+F266+F132</f>
        <v>45987.88</v>
      </c>
      <c r="G291" s="244">
        <f>G64+G130+G199+G266+125+40</f>
        <v>17973.88</v>
      </c>
    </row>
    <row r="292" spans="6:7" ht="12.75" customHeight="1">
      <c r="F292" s="245"/>
      <c r="G292" s="269"/>
    </row>
    <row r="293" spans="4:7" ht="12.75" customHeight="1">
      <c r="D293" s="91"/>
      <c r="F293" s="244">
        <f>F291+G291</f>
        <v>63961.759999999995</v>
      </c>
      <c r="G293" s="245"/>
    </row>
    <row r="294" spans="6:7" ht="12.75" customHeight="1">
      <c r="F294" s="245"/>
      <c r="G294" s="245"/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5"/>
  <sheetViews>
    <sheetView zoomScalePageLayoutView="0" workbookViewId="0" topLeftCell="D1">
      <selection activeCell="O1" sqref="O1:O16384"/>
    </sheetView>
  </sheetViews>
  <sheetFormatPr defaultColWidth="9.140625" defaultRowHeight="12.75"/>
  <cols>
    <col min="1" max="1" width="9.140625" style="220" customWidth="1"/>
    <col min="2" max="2" width="1.57421875" style="220" customWidth="1"/>
    <col min="3" max="6" width="9.140625" style="220" customWidth="1"/>
    <col min="7" max="7" width="14.57421875" style="220" customWidth="1"/>
    <col min="8" max="8" width="14.140625" style="220" bestFit="1" customWidth="1"/>
    <col min="9" max="9" width="9.140625" style="220" customWidth="1"/>
    <col min="10" max="10" width="10.140625" style="220" bestFit="1" customWidth="1"/>
    <col min="11" max="11" width="21.57421875" style="225" customWidth="1"/>
    <col min="12" max="12" width="13.8515625" style="225" bestFit="1" customWidth="1"/>
    <col min="13" max="13" width="10.140625" style="222" bestFit="1" customWidth="1"/>
    <col min="14" max="14" width="23.7109375" style="8" customWidth="1"/>
    <col min="15" max="16384" width="9.140625" style="220" customWidth="1"/>
  </cols>
  <sheetData>
    <row r="1" spans="1:12" ht="15">
      <c r="A1" s="232" t="s">
        <v>252</v>
      </c>
      <c r="B1" s="232"/>
      <c r="C1" s="232"/>
      <c r="E1" s="220" t="s">
        <v>253</v>
      </c>
      <c r="G1" s="220" t="s">
        <v>254</v>
      </c>
      <c r="K1" s="221"/>
      <c r="L1" s="221"/>
    </row>
    <row r="2" spans="11:12" ht="12.75">
      <c r="K2" s="221"/>
      <c r="L2" s="221"/>
    </row>
    <row r="3" spans="1:14" ht="12.75">
      <c r="A3" s="223" t="s">
        <v>255</v>
      </c>
      <c r="B3" s="223"/>
      <c r="C3" s="223" t="s">
        <v>256</v>
      </c>
      <c r="D3" s="223"/>
      <c r="E3" s="223" t="s">
        <v>257</v>
      </c>
      <c r="F3" s="223"/>
      <c r="G3" s="223" t="s">
        <v>258</v>
      </c>
      <c r="H3" s="223"/>
      <c r="I3" s="223" t="s">
        <v>259</v>
      </c>
      <c r="J3" s="223"/>
      <c r="K3" s="223" t="s">
        <v>260</v>
      </c>
      <c r="L3" s="223"/>
      <c r="M3" s="224" t="s">
        <v>261</v>
      </c>
      <c r="N3" s="226"/>
    </row>
    <row r="4" spans="1:12" ht="12.75">
      <c r="A4" s="221"/>
      <c r="K4" s="221"/>
      <c r="L4" s="221"/>
    </row>
    <row r="5" spans="1:14" ht="38.25">
      <c r="A5" s="221" t="s">
        <v>262</v>
      </c>
      <c r="C5" s="220" t="s">
        <v>12</v>
      </c>
      <c r="E5" s="220" t="s">
        <v>263</v>
      </c>
      <c r="G5" s="220" t="s">
        <v>264</v>
      </c>
      <c r="I5" s="220">
        <v>130</v>
      </c>
      <c r="J5" s="220">
        <v>18</v>
      </c>
      <c r="K5" s="221" t="s">
        <v>265</v>
      </c>
      <c r="L5" s="221"/>
      <c r="M5" s="222">
        <f>I5*J5</f>
        <v>2340</v>
      </c>
      <c r="N5" t="s">
        <v>325</v>
      </c>
    </row>
    <row r="6" spans="1:14" s="228" customFormat="1" ht="12.75">
      <c r="A6" s="233" t="s">
        <v>334</v>
      </c>
      <c r="M6" s="229"/>
      <c r="N6" s="230"/>
    </row>
    <row r="7" spans="1:14" ht="76.5">
      <c r="A7" s="221" t="s">
        <v>266</v>
      </c>
      <c r="C7" s="220" t="s">
        <v>12</v>
      </c>
      <c r="E7" s="220" t="s">
        <v>267</v>
      </c>
      <c r="G7" s="220" t="s">
        <v>264</v>
      </c>
      <c r="I7" s="220">
        <v>190</v>
      </c>
      <c r="J7" s="220">
        <v>24</v>
      </c>
      <c r="K7" s="221" t="s">
        <v>268</v>
      </c>
      <c r="L7" s="221"/>
      <c r="M7" s="222">
        <f>I7*J7</f>
        <v>4560</v>
      </c>
      <c r="N7" s="8" t="s">
        <v>331</v>
      </c>
    </row>
    <row r="8" spans="1:14" ht="12.75">
      <c r="A8" s="221" t="s">
        <v>313</v>
      </c>
      <c r="C8" s="220" t="s">
        <v>314</v>
      </c>
      <c r="E8" s="220" t="s">
        <v>315</v>
      </c>
      <c r="G8" s="220" t="s">
        <v>270</v>
      </c>
      <c r="I8" s="220">
        <v>200</v>
      </c>
      <c r="K8" s="221" t="s">
        <v>332</v>
      </c>
      <c r="L8" s="221"/>
      <c r="M8" s="222">
        <f>48*12</f>
        <v>576</v>
      </c>
      <c r="N8"/>
    </row>
    <row r="9" spans="1:14" ht="12.75">
      <c r="A9" s="221"/>
      <c r="K9" s="221" t="s">
        <v>335</v>
      </c>
      <c r="L9" s="221"/>
      <c r="M9" s="222">
        <f>13*28</f>
        <v>364</v>
      </c>
      <c r="N9" t="s">
        <v>355</v>
      </c>
    </row>
    <row r="10" spans="1:14" ht="12.75">
      <c r="A10" s="221"/>
      <c r="K10" s="221"/>
      <c r="L10" s="221"/>
      <c r="M10" s="222">
        <f>3*75</f>
        <v>225</v>
      </c>
      <c r="N10" s="227" t="s">
        <v>359</v>
      </c>
    </row>
    <row r="11" spans="1:14" ht="76.5">
      <c r="A11" s="221" t="s">
        <v>266</v>
      </c>
      <c r="C11" s="220" t="s">
        <v>49</v>
      </c>
      <c r="E11" s="220" t="s">
        <v>269</v>
      </c>
      <c r="G11" s="220" t="s">
        <v>270</v>
      </c>
      <c r="I11" s="220">
        <v>190</v>
      </c>
      <c r="J11" s="220">
        <v>16</v>
      </c>
      <c r="K11" s="221" t="s">
        <v>271</v>
      </c>
      <c r="L11" s="221"/>
      <c r="M11" s="222">
        <f>I11*J11</f>
        <v>3040</v>
      </c>
      <c r="N11" t="s">
        <v>326</v>
      </c>
    </row>
    <row r="12" spans="1:14" ht="12.75">
      <c r="A12" s="221"/>
      <c r="K12" s="221"/>
      <c r="L12" s="221"/>
      <c r="N12" s="227"/>
    </row>
    <row r="13" spans="1:13" ht="12.75">
      <c r="A13" s="221" t="s">
        <v>266</v>
      </c>
      <c r="C13" s="220" t="s">
        <v>19</v>
      </c>
      <c r="E13" s="220" t="s">
        <v>328</v>
      </c>
      <c r="G13" s="220" t="s">
        <v>273</v>
      </c>
      <c r="I13" s="220">
        <v>230</v>
      </c>
      <c r="J13" s="220">
        <v>29</v>
      </c>
      <c r="K13" s="221" t="s">
        <v>274</v>
      </c>
      <c r="L13" s="221"/>
      <c r="M13" s="222">
        <f>I13*J13</f>
        <v>6670</v>
      </c>
    </row>
    <row r="14" spans="1:12" ht="12.75">
      <c r="A14" s="221"/>
      <c r="K14" s="221" t="s">
        <v>275</v>
      </c>
      <c r="L14" s="221"/>
    </row>
    <row r="15" spans="1:12" ht="12.75">
      <c r="A15" s="221"/>
      <c r="K15" s="221" t="s">
        <v>276</v>
      </c>
      <c r="L15" s="221"/>
    </row>
    <row r="16" spans="1:12" ht="12.75">
      <c r="A16" s="221"/>
      <c r="K16" s="221" t="s">
        <v>277</v>
      </c>
      <c r="L16" s="221"/>
    </row>
    <row r="17" spans="1:12" ht="12.75">
      <c r="A17" s="221"/>
      <c r="K17" s="221" t="s">
        <v>278</v>
      </c>
      <c r="L17" s="221"/>
    </row>
    <row r="18" spans="1:12" ht="12.75">
      <c r="A18" s="221"/>
      <c r="K18" s="221"/>
      <c r="L18" s="221"/>
    </row>
    <row r="19" spans="1:12" ht="12.75">
      <c r="A19" s="221"/>
      <c r="K19" s="221" t="s">
        <v>279</v>
      </c>
      <c r="L19" s="221"/>
    </row>
    <row r="20" spans="1:12" ht="12.75">
      <c r="A20" s="221"/>
      <c r="K20" s="221" t="s">
        <v>280</v>
      </c>
      <c r="L20" s="221"/>
    </row>
    <row r="21" spans="1:12" ht="12.75">
      <c r="A21" s="221"/>
      <c r="K21" s="221" t="s">
        <v>281</v>
      </c>
      <c r="L21" s="221"/>
    </row>
    <row r="22" spans="1:12" ht="12.75">
      <c r="A22" s="221"/>
      <c r="K22" s="221" t="s">
        <v>282</v>
      </c>
      <c r="L22" s="221"/>
    </row>
    <row r="23" spans="1:12" ht="12.75">
      <c r="A23" s="221"/>
      <c r="K23" s="221" t="s">
        <v>283</v>
      </c>
      <c r="L23" s="221"/>
    </row>
    <row r="24" spans="1:13" ht="12.75">
      <c r="A24" s="221" t="s">
        <v>266</v>
      </c>
      <c r="C24" s="220" t="s">
        <v>19</v>
      </c>
      <c r="E24" s="220" t="s">
        <v>272</v>
      </c>
      <c r="G24" s="220" t="s">
        <v>273</v>
      </c>
      <c r="I24" s="220">
        <v>230</v>
      </c>
      <c r="J24" s="220">
        <v>17</v>
      </c>
      <c r="K24" s="221" t="s">
        <v>284</v>
      </c>
      <c r="L24" s="221"/>
      <c r="M24" s="222">
        <f>I24*J24</f>
        <v>3910</v>
      </c>
    </row>
    <row r="25" spans="1:13" ht="12.75">
      <c r="A25" s="221" t="s">
        <v>266</v>
      </c>
      <c r="C25" s="220" t="s">
        <v>19</v>
      </c>
      <c r="E25" s="220" t="s">
        <v>272</v>
      </c>
      <c r="G25" s="220" t="s">
        <v>273</v>
      </c>
      <c r="I25" s="220">
        <v>120</v>
      </c>
      <c r="J25" s="220">
        <v>4</v>
      </c>
      <c r="K25" s="221" t="s">
        <v>285</v>
      </c>
      <c r="L25" s="221"/>
      <c r="M25" s="222">
        <f>I25*J25</f>
        <v>480</v>
      </c>
    </row>
    <row r="26" spans="1:12" ht="12.75">
      <c r="A26" s="221"/>
      <c r="K26" s="221" t="s">
        <v>286</v>
      </c>
      <c r="L26" s="221"/>
    </row>
    <row r="27" spans="1:12" ht="12.75">
      <c r="A27" s="221"/>
      <c r="K27" s="221" t="s">
        <v>287</v>
      </c>
      <c r="L27" s="221"/>
    </row>
    <row r="28" spans="1:12" ht="12.75">
      <c r="A28" s="221"/>
      <c r="K28" s="221" t="s">
        <v>288</v>
      </c>
      <c r="L28" s="221"/>
    </row>
    <row r="29" spans="1:12" ht="12.75">
      <c r="A29" s="221"/>
      <c r="K29" s="220"/>
      <c r="L29" s="220"/>
    </row>
    <row r="30" spans="1:14" s="228" customFormat="1" ht="18.75" customHeight="1">
      <c r="A30" s="233" t="s">
        <v>340</v>
      </c>
      <c r="L30" s="236"/>
      <c r="M30" s="229"/>
      <c r="N30" s="231"/>
    </row>
    <row r="31" spans="1:14" ht="51">
      <c r="A31" s="221" t="s">
        <v>289</v>
      </c>
      <c r="C31" s="220" t="s">
        <v>12</v>
      </c>
      <c r="E31" s="220" t="s">
        <v>267</v>
      </c>
      <c r="G31" s="220" t="s">
        <v>264</v>
      </c>
      <c r="I31" s="220">
        <v>210</v>
      </c>
      <c r="J31" s="220">
        <v>24</v>
      </c>
      <c r="K31" s="221" t="s">
        <v>268</v>
      </c>
      <c r="L31" s="221"/>
      <c r="M31" s="222">
        <f>I31*J31</f>
        <v>5040</v>
      </c>
      <c r="N31" t="s">
        <v>327</v>
      </c>
    </row>
    <row r="32" spans="1:14" ht="12.75">
      <c r="A32" s="221" t="s">
        <v>329</v>
      </c>
      <c r="C32" s="220" t="s">
        <v>314</v>
      </c>
      <c r="E32" s="220" t="s">
        <v>315</v>
      </c>
      <c r="G32" s="220" t="s">
        <v>270</v>
      </c>
      <c r="I32" s="220">
        <v>210</v>
      </c>
      <c r="K32" s="221" t="s">
        <v>332</v>
      </c>
      <c r="L32" s="221"/>
      <c r="M32" s="222">
        <f>48*12</f>
        <v>576</v>
      </c>
      <c r="N32"/>
    </row>
    <row r="33" spans="11:14" ht="51">
      <c r="K33" s="220" t="s">
        <v>336</v>
      </c>
      <c r="L33" s="220"/>
      <c r="M33" s="234">
        <f>(14*28)+(75*3)</f>
        <v>617</v>
      </c>
      <c r="N33" s="8" t="s">
        <v>414</v>
      </c>
    </row>
    <row r="34" spans="1:14" ht="63.75">
      <c r="A34" s="221"/>
      <c r="C34" s="220" t="s">
        <v>290</v>
      </c>
      <c r="E34" s="220" t="s">
        <v>291</v>
      </c>
      <c r="G34" s="220" t="s">
        <v>270</v>
      </c>
      <c r="I34" s="220">
        <v>210</v>
      </c>
      <c r="J34" s="220">
        <v>12</v>
      </c>
      <c r="K34" s="221" t="s">
        <v>292</v>
      </c>
      <c r="L34" s="221"/>
      <c r="M34" s="222">
        <f>I34*J34</f>
        <v>2520</v>
      </c>
      <c r="N34" s="8" t="s">
        <v>330</v>
      </c>
    </row>
    <row r="35" spans="1:14" s="228" customFormat="1" ht="20.25" customHeight="1">
      <c r="A35" s="233" t="s">
        <v>341</v>
      </c>
      <c r="M35" s="229"/>
      <c r="N35" s="231"/>
    </row>
    <row r="36" spans="1:14" ht="38.25">
      <c r="A36" s="221" t="s">
        <v>293</v>
      </c>
      <c r="C36" s="220" t="s">
        <v>12</v>
      </c>
      <c r="E36" s="220" t="s">
        <v>267</v>
      </c>
      <c r="G36" s="220" t="s">
        <v>264</v>
      </c>
      <c r="I36" s="220">
        <v>175</v>
      </c>
      <c r="J36" s="220">
        <v>18</v>
      </c>
      <c r="K36" s="221" t="s">
        <v>265</v>
      </c>
      <c r="L36" s="221"/>
      <c r="M36" s="222">
        <f>I36*J36</f>
        <v>3150</v>
      </c>
      <c r="N36" t="s">
        <v>325</v>
      </c>
    </row>
    <row r="37" spans="9:13" ht="12.75">
      <c r="I37" s="220">
        <v>12</v>
      </c>
      <c r="J37" s="220">
        <v>48</v>
      </c>
      <c r="K37" s="221" t="s">
        <v>332</v>
      </c>
      <c r="L37" s="221"/>
      <c r="M37" s="222">
        <f>I37*J37</f>
        <v>576</v>
      </c>
    </row>
    <row r="38" spans="9:13" ht="12.75">
      <c r="I38" s="220">
        <v>13</v>
      </c>
      <c r="J38" s="220">
        <v>28</v>
      </c>
      <c r="K38" t="s">
        <v>355</v>
      </c>
      <c r="L38" s="221"/>
      <c r="M38" s="222">
        <f>I38*J38</f>
        <v>364</v>
      </c>
    </row>
    <row r="39" spans="8:13" ht="12.75">
      <c r="H39" s="8"/>
      <c r="K39" s="221"/>
      <c r="L39" s="221" t="s">
        <v>366</v>
      </c>
      <c r="M39" s="222">
        <f>SUM(M5:M38)</f>
        <v>35008</v>
      </c>
    </row>
    <row r="40" spans="11:14" ht="12.75">
      <c r="K40" s="221"/>
      <c r="L40" s="221" t="s">
        <v>415</v>
      </c>
      <c r="M40" s="153">
        <f>M39*0.0775</f>
        <v>2713.12</v>
      </c>
      <c r="N40" s="220"/>
    </row>
    <row r="41" spans="11:14" ht="12.75">
      <c r="K41" s="221"/>
      <c r="L41" s="221" t="s">
        <v>416</v>
      </c>
      <c r="M41" s="222">
        <f>M39*0.01</f>
        <v>350.08</v>
      </c>
      <c r="N41" s="153"/>
    </row>
    <row r="42" spans="11:13" ht="12.75">
      <c r="K42" s="221"/>
      <c r="L42" s="221"/>
      <c r="M42" s="272">
        <f>M39+M40+M41</f>
        <v>38071.200000000004</v>
      </c>
    </row>
    <row r="43" spans="11:12" ht="12.75">
      <c r="K43" s="221"/>
      <c r="L43" s="221"/>
    </row>
    <row r="44" spans="9:14" ht="12.75">
      <c r="I44" s="220">
        <v>2</v>
      </c>
      <c r="J44" s="220">
        <v>70</v>
      </c>
      <c r="K44" s="220" t="s">
        <v>338</v>
      </c>
      <c r="L44" s="221"/>
      <c r="M44" s="222">
        <f>I44*J44</f>
        <v>140</v>
      </c>
      <c r="N44" s="220">
        <f>'Est. AV Costs'!F291</f>
        <v>45987.88</v>
      </c>
    </row>
    <row r="45" spans="11:14" ht="12.75">
      <c r="K45" s="220"/>
      <c r="L45" s="221"/>
      <c r="M45" s="222">
        <f>M44*0.23</f>
        <v>32.2</v>
      </c>
      <c r="N45" s="277"/>
    </row>
    <row r="46" spans="11:14" ht="12.75">
      <c r="K46" s="220"/>
      <c r="L46" s="221"/>
      <c r="M46" s="222">
        <f>0.0675*M44</f>
        <v>9.450000000000001</v>
      </c>
      <c r="N46" s="277"/>
    </row>
    <row r="47" spans="11:14" ht="12.75">
      <c r="K47" s="220"/>
      <c r="L47" s="221"/>
      <c r="N47" s="277"/>
    </row>
    <row r="48" spans="11:13" ht="12.75">
      <c r="K48" s="221"/>
      <c r="L48" s="261" t="s">
        <v>294</v>
      </c>
      <c r="M48" s="272">
        <f>SUM(M44:M46)+M42</f>
        <v>38252.850000000006</v>
      </c>
    </row>
    <row r="49" spans="11:12" ht="12.75">
      <c r="K49" s="220"/>
      <c r="L49" s="220"/>
    </row>
    <row r="50" spans="11:13" ht="12.75">
      <c r="K50" s="220"/>
      <c r="L50" s="220" t="s">
        <v>364</v>
      </c>
      <c r="M50" s="222">
        <f>0.23*M39</f>
        <v>8051.84</v>
      </c>
    </row>
    <row r="51" spans="11:13" ht="12.75">
      <c r="K51" s="220"/>
      <c r="L51" s="220"/>
      <c r="M51" s="303">
        <f>M48+M50</f>
        <v>46304.69</v>
      </c>
    </row>
    <row r="52" spans="11:13" ht="12.75">
      <c r="K52" s="220"/>
      <c r="L52" s="220"/>
      <c r="M52" s="220"/>
    </row>
    <row r="53" spans="11:12" ht="12.75">
      <c r="K53" s="220"/>
      <c r="L53" s="220"/>
    </row>
    <row r="54" spans="11:12" ht="12.75">
      <c r="K54" s="220"/>
      <c r="L54" s="220"/>
    </row>
    <row r="55" spans="11:12" ht="12.75">
      <c r="K55" s="220"/>
      <c r="L55" s="220"/>
    </row>
    <row r="56" spans="11:12" ht="12.75">
      <c r="K56" s="220"/>
      <c r="L56" s="220"/>
    </row>
    <row r="57" spans="11:12" ht="12.75">
      <c r="K57" s="220"/>
      <c r="L57" s="220"/>
    </row>
    <row r="58" spans="11:12" ht="12.75">
      <c r="K58" s="220"/>
      <c r="L58" s="220"/>
    </row>
    <row r="59" spans="10:12" ht="12.75">
      <c r="J59" s="222"/>
      <c r="K59" s="220"/>
      <c r="L59" s="220"/>
    </row>
    <row r="60" spans="11:12" ht="12.75">
      <c r="K60" s="220"/>
      <c r="L60" s="220"/>
    </row>
    <row r="61" spans="11:12" ht="12.75">
      <c r="K61" s="220"/>
      <c r="L61" s="220"/>
    </row>
    <row r="62" spans="10:12" ht="12.75">
      <c r="J62" s="222"/>
      <c r="K62" s="220"/>
      <c r="L62" s="220"/>
    </row>
    <row r="63" spans="11:12" ht="12.75">
      <c r="K63" s="220"/>
      <c r="L63" s="220"/>
    </row>
    <row r="64" spans="11:12" ht="12.75">
      <c r="K64" s="220"/>
      <c r="L64" s="220"/>
    </row>
    <row r="65" spans="11:12" ht="12.75">
      <c r="K65" s="220"/>
      <c r="L65" s="220"/>
    </row>
    <row r="66" spans="11:12" ht="12.75">
      <c r="K66" s="220"/>
      <c r="L66" s="220"/>
    </row>
    <row r="67" spans="11:12" ht="12.75">
      <c r="K67" s="220"/>
      <c r="L67" s="220"/>
    </row>
    <row r="68" spans="11:12" ht="12.75">
      <c r="K68" s="220"/>
      <c r="L68" s="220"/>
    </row>
    <row r="69" spans="11:12" ht="12.75">
      <c r="K69" s="220"/>
      <c r="L69" s="220"/>
    </row>
    <row r="70" spans="11:12" ht="12.75">
      <c r="K70" s="220"/>
      <c r="L70" s="220"/>
    </row>
    <row r="71" spans="11:12" ht="12.75">
      <c r="K71" s="220"/>
      <c r="L71" s="220"/>
    </row>
    <row r="72" spans="11:12" ht="12.75">
      <c r="K72" s="220"/>
      <c r="L72" s="220"/>
    </row>
    <row r="73" spans="11:12" ht="12.75">
      <c r="K73" s="220"/>
      <c r="L73" s="220"/>
    </row>
    <row r="74" spans="11:12" ht="12.75">
      <c r="K74" s="220"/>
      <c r="L74" s="220"/>
    </row>
    <row r="75" spans="11:12" ht="12.75">
      <c r="K75" s="220"/>
      <c r="L75" s="220"/>
    </row>
    <row r="76" spans="11:12" ht="12.75">
      <c r="K76" s="220"/>
      <c r="L76" s="220"/>
    </row>
    <row r="77" spans="11:12" ht="12.75">
      <c r="K77" s="220"/>
      <c r="L77" s="220"/>
    </row>
    <row r="78" spans="11:12" ht="12.75">
      <c r="K78" s="220"/>
      <c r="L78" s="220"/>
    </row>
    <row r="79" spans="11:12" ht="12.75">
      <c r="K79" s="220"/>
      <c r="L79" s="220"/>
    </row>
    <row r="80" spans="11:12" ht="12.75">
      <c r="K80" s="220"/>
      <c r="L80" s="220"/>
    </row>
    <row r="81" spans="11:12" ht="12.75">
      <c r="K81" s="220"/>
      <c r="L81" s="220"/>
    </row>
    <row r="82" spans="11:12" ht="12.75">
      <c r="K82" s="220"/>
      <c r="L82" s="220"/>
    </row>
    <row r="83" spans="11:12" ht="12.75">
      <c r="K83" s="220"/>
      <c r="L83" s="220"/>
    </row>
    <row r="84" spans="11:12" ht="12.75">
      <c r="K84" s="220"/>
      <c r="L84" s="220"/>
    </row>
    <row r="85" spans="11:12" ht="12.75">
      <c r="K85" s="220"/>
      <c r="L85" s="220"/>
    </row>
    <row r="86" spans="11:12" ht="12.75">
      <c r="K86" s="220"/>
      <c r="L86" s="220"/>
    </row>
    <row r="87" spans="11:12" ht="12.75">
      <c r="K87" s="220"/>
      <c r="L87" s="220"/>
    </row>
    <row r="88" spans="11:12" ht="12.75">
      <c r="K88" s="220"/>
      <c r="L88" s="220"/>
    </row>
    <row r="89" spans="11:12" ht="12.75">
      <c r="K89" s="220"/>
      <c r="L89" s="220"/>
    </row>
    <row r="90" spans="11:12" ht="12.75">
      <c r="K90" s="220"/>
      <c r="L90" s="220"/>
    </row>
    <row r="91" spans="11:12" ht="12.75">
      <c r="K91" s="220"/>
      <c r="L91" s="220"/>
    </row>
    <row r="92" spans="11:12" ht="12.75">
      <c r="K92" s="220"/>
      <c r="L92" s="220"/>
    </row>
    <row r="93" spans="11:12" ht="12.75">
      <c r="K93" s="220"/>
      <c r="L93" s="220"/>
    </row>
    <row r="94" spans="11:12" ht="12.75">
      <c r="K94" s="220"/>
      <c r="L94" s="220"/>
    </row>
    <row r="95" spans="11:12" ht="12.75">
      <c r="K95" s="220"/>
      <c r="L95" s="220"/>
    </row>
    <row r="96" spans="11:12" ht="12.75">
      <c r="K96" s="220"/>
      <c r="L96" s="220"/>
    </row>
    <row r="97" spans="11:12" ht="12.75">
      <c r="K97" s="220"/>
      <c r="L97" s="220"/>
    </row>
    <row r="98" spans="11:12" ht="12.75">
      <c r="K98" s="220"/>
      <c r="L98" s="220"/>
    </row>
    <row r="99" spans="11:12" ht="12.75">
      <c r="K99" s="220"/>
      <c r="L99" s="220"/>
    </row>
    <row r="100" spans="11:12" ht="12.75">
      <c r="K100" s="220"/>
      <c r="L100" s="220"/>
    </row>
    <row r="101" spans="11:12" ht="12.75">
      <c r="K101" s="220"/>
      <c r="L101" s="220"/>
    </row>
    <row r="102" spans="11:12" ht="12.75">
      <c r="K102" s="220"/>
      <c r="L102" s="220"/>
    </row>
    <row r="103" spans="11:12" ht="12.75">
      <c r="K103" s="220"/>
      <c r="L103" s="220"/>
    </row>
    <row r="104" spans="11:12" ht="12.75">
      <c r="K104" s="220"/>
      <c r="L104" s="220"/>
    </row>
    <row r="105" spans="11:12" ht="12.75">
      <c r="K105" s="220"/>
      <c r="L105" s="220"/>
    </row>
    <row r="106" spans="11:12" ht="12.75">
      <c r="K106" s="220"/>
      <c r="L106" s="220"/>
    </row>
    <row r="107" spans="11:12" ht="12.75">
      <c r="K107" s="220"/>
      <c r="L107" s="220"/>
    </row>
    <row r="108" spans="11:12" ht="12.75">
      <c r="K108" s="220"/>
      <c r="L108" s="220"/>
    </row>
    <row r="109" spans="11:12" ht="12.75">
      <c r="K109" s="220"/>
      <c r="L109" s="220"/>
    </row>
    <row r="110" spans="11:12" ht="12.75">
      <c r="K110" s="220"/>
      <c r="L110" s="220"/>
    </row>
    <row r="111" spans="11:12" ht="12.75">
      <c r="K111" s="220"/>
      <c r="L111" s="220"/>
    </row>
    <row r="112" spans="11:12" ht="12.75">
      <c r="K112" s="220"/>
      <c r="L112" s="220"/>
    </row>
    <row r="113" spans="11:12" ht="12.75">
      <c r="K113" s="220"/>
      <c r="L113" s="220"/>
    </row>
    <row r="114" spans="11:12" ht="12.75">
      <c r="K114" s="220"/>
      <c r="L114" s="220"/>
    </row>
    <row r="115" spans="11:12" ht="12.75">
      <c r="K115" s="220"/>
      <c r="L115" s="220"/>
    </row>
    <row r="116" spans="11:12" ht="12.75">
      <c r="K116" s="220"/>
      <c r="L116" s="220"/>
    </row>
    <row r="117" spans="11:12" ht="12.75">
      <c r="K117" s="220"/>
      <c r="L117" s="220"/>
    </row>
    <row r="118" spans="11:12" ht="12.75">
      <c r="K118" s="220"/>
      <c r="L118" s="220"/>
    </row>
    <row r="119" spans="11:12" ht="12.75">
      <c r="K119" s="220"/>
      <c r="L119" s="220"/>
    </row>
    <row r="120" spans="11:12" ht="12.75">
      <c r="K120" s="220"/>
      <c r="L120" s="220"/>
    </row>
    <row r="121" spans="11:12" ht="12.75">
      <c r="K121" s="220"/>
      <c r="L121" s="220"/>
    </row>
    <row r="122" spans="11:12" ht="12.75">
      <c r="K122" s="220"/>
      <c r="L122" s="220"/>
    </row>
    <row r="123" spans="11:12" ht="12.75">
      <c r="K123" s="220"/>
      <c r="L123" s="220"/>
    </row>
    <row r="124" spans="11:12" ht="12.75">
      <c r="K124" s="220"/>
      <c r="L124" s="220"/>
    </row>
    <row r="125" spans="11:12" ht="12.75">
      <c r="K125" s="220"/>
      <c r="L125" s="220"/>
    </row>
    <row r="126" spans="11:12" ht="12.75">
      <c r="K126" s="220"/>
      <c r="L126" s="220"/>
    </row>
    <row r="127" spans="11:12" ht="12.75">
      <c r="K127" s="220"/>
      <c r="L127" s="220"/>
    </row>
    <row r="128" spans="11:12" ht="12.75">
      <c r="K128" s="220"/>
      <c r="L128" s="220"/>
    </row>
    <row r="129" spans="11:12" ht="12.75">
      <c r="K129" s="220"/>
      <c r="L129" s="220"/>
    </row>
    <row r="130" spans="11:12" ht="12.75">
      <c r="K130" s="220"/>
      <c r="L130" s="220"/>
    </row>
    <row r="131" spans="11:12" ht="12.75">
      <c r="K131" s="220"/>
      <c r="L131" s="220"/>
    </row>
    <row r="132" spans="11:12" ht="12.75">
      <c r="K132" s="220"/>
      <c r="L132" s="220"/>
    </row>
    <row r="133" spans="11:12" ht="12.75">
      <c r="K133" s="220"/>
      <c r="L133" s="220"/>
    </row>
    <row r="134" spans="11:12" ht="12.75">
      <c r="K134" s="220"/>
      <c r="L134" s="220"/>
    </row>
    <row r="135" spans="11:12" ht="12.75">
      <c r="K135" s="220"/>
      <c r="L135" s="220"/>
    </row>
    <row r="136" spans="11:12" ht="12.75">
      <c r="K136" s="220"/>
      <c r="L136" s="220"/>
    </row>
    <row r="137" spans="11:12" ht="12.75">
      <c r="K137" s="220"/>
      <c r="L137" s="220"/>
    </row>
    <row r="138" spans="11:12" ht="12.75">
      <c r="K138" s="220"/>
      <c r="L138" s="220"/>
    </row>
    <row r="139" spans="11:12" ht="12.75">
      <c r="K139" s="220"/>
      <c r="L139" s="220"/>
    </row>
    <row r="140" spans="11:12" ht="12.75">
      <c r="K140" s="220"/>
      <c r="L140" s="220"/>
    </row>
    <row r="141" spans="11:12" ht="12.75">
      <c r="K141" s="220"/>
      <c r="L141" s="220"/>
    </row>
    <row r="142" spans="11:12" ht="12.75">
      <c r="K142" s="220"/>
      <c r="L142" s="220"/>
    </row>
    <row r="143" spans="11:12" ht="12.75">
      <c r="K143" s="220"/>
      <c r="L143" s="220"/>
    </row>
    <row r="144" spans="11:12" ht="12.75">
      <c r="K144" s="220"/>
      <c r="L144" s="220"/>
    </row>
    <row r="145" spans="11:12" ht="12.75">
      <c r="K145" s="220"/>
      <c r="L145" s="220"/>
    </row>
    <row r="146" spans="11:12" ht="12.75">
      <c r="K146" s="220"/>
      <c r="L146" s="220"/>
    </row>
    <row r="147" spans="11:12" ht="12.75">
      <c r="K147" s="220"/>
      <c r="L147" s="220"/>
    </row>
    <row r="148" spans="11:12" ht="12.75">
      <c r="K148" s="220"/>
      <c r="L148" s="220"/>
    </row>
    <row r="149" spans="11:12" ht="12.75">
      <c r="K149" s="220"/>
      <c r="L149" s="220"/>
    </row>
    <row r="150" spans="11:12" ht="12.75">
      <c r="K150" s="220"/>
      <c r="L150" s="220"/>
    </row>
    <row r="151" spans="11:12" ht="12.75">
      <c r="K151" s="220"/>
      <c r="L151" s="220"/>
    </row>
    <row r="152" spans="11:12" ht="12.75">
      <c r="K152" s="220"/>
      <c r="L152" s="220"/>
    </row>
    <row r="153" spans="11:12" ht="12.75">
      <c r="K153" s="220"/>
      <c r="L153" s="220"/>
    </row>
    <row r="154" spans="11:12" ht="12.75">
      <c r="K154" s="220"/>
      <c r="L154" s="220"/>
    </row>
    <row r="155" spans="11:12" ht="12.75">
      <c r="K155" s="220"/>
      <c r="L155" s="220"/>
    </row>
    <row r="156" spans="11:12" ht="12.75">
      <c r="K156" s="220"/>
      <c r="L156" s="220"/>
    </row>
    <row r="157" spans="11:12" ht="12.75">
      <c r="K157" s="220"/>
      <c r="L157" s="220"/>
    </row>
    <row r="158" spans="11:12" ht="12.75">
      <c r="K158" s="220"/>
      <c r="L158" s="220"/>
    </row>
    <row r="159" spans="11:12" ht="12.75">
      <c r="K159" s="220"/>
      <c r="L159" s="220"/>
    </row>
    <row r="160" spans="11:12" ht="12.75">
      <c r="K160" s="220"/>
      <c r="L160" s="220"/>
    </row>
    <row r="161" spans="11:12" ht="12.75">
      <c r="K161" s="220"/>
      <c r="L161" s="220"/>
    </row>
    <row r="162" spans="11:12" ht="12.75">
      <c r="K162" s="220"/>
      <c r="L162" s="220"/>
    </row>
    <row r="163" spans="11:12" ht="12.75">
      <c r="K163" s="220"/>
      <c r="L163" s="220"/>
    </row>
    <row r="164" spans="11:12" ht="12.75">
      <c r="K164" s="220"/>
      <c r="L164" s="220"/>
    </row>
    <row r="165" spans="11:12" ht="12.75">
      <c r="K165" s="220"/>
      <c r="L165" s="220"/>
    </row>
    <row r="166" spans="11:12" ht="12.75">
      <c r="K166" s="220"/>
      <c r="L166" s="220"/>
    </row>
    <row r="167" spans="11:12" ht="12.75">
      <c r="K167" s="220"/>
      <c r="L167" s="220"/>
    </row>
    <row r="168" spans="11:12" ht="12.75">
      <c r="K168" s="220"/>
      <c r="L168" s="220"/>
    </row>
    <row r="169" spans="11:12" ht="12.75">
      <c r="K169" s="220"/>
      <c r="L169" s="220"/>
    </row>
    <row r="170" spans="11:12" ht="12.75">
      <c r="K170" s="220"/>
      <c r="L170" s="220"/>
    </row>
    <row r="171" spans="11:12" ht="12.75">
      <c r="K171" s="220"/>
      <c r="L171" s="220"/>
    </row>
    <row r="172" spans="11:12" ht="12.75">
      <c r="K172" s="220"/>
      <c r="L172" s="220"/>
    </row>
    <row r="173" spans="11:12" ht="12.75">
      <c r="K173" s="220"/>
      <c r="L173" s="220"/>
    </row>
    <row r="174" spans="11:12" ht="12.75">
      <c r="K174" s="220"/>
      <c r="L174" s="220"/>
    </row>
    <row r="175" spans="11:12" ht="12.75">
      <c r="K175" s="220"/>
      <c r="L175" s="220"/>
    </row>
    <row r="176" spans="11:12" ht="12.75">
      <c r="K176" s="220"/>
      <c r="L176" s="220"/>
    </row>
    <row r="177" spans="11:12" ht="12.75">
      <c r="K177" s="220"/>
      <c r="L177" s="220"/>
    </row>
    <row r="178" spans="11:12" ht="12.75">
      <c r="K178" s="220"/>
      <c r="L178" s="220"/>
    </row>
    <row r="179" spans="11:12" ht="12.75">
      <c r="K179" s="220"/>
      <c r="L179" s="220"/>
    </row>
    <row r="180" spans="11:12" ht="12.75">
      <c r="K180" s="220"/>
      <c r="L180" s="220"/>
    </row>
    <row r="181" spans="11:12" ht="12.75">
      <c r="K181" s="220"/>
      <c r="L181" s="220"/>
    </row>
    <row r="182" spans="11:12" ht="12.75">
      <c r="K182" s="220"/>
      <c r="L182" s="220"/>
    </row>
    <row r="183" spans="11:12" ht="12.75">
      <c r="K183" s="220"/>
      <c r="L183" s="220"/>
    </row>
    <row r="184" spans="11:12" ht="12.75">
      <c r="K184" s="220"/>
      <c r="L184" s="220"/>
    </row>
    <row r="185" spans="11:12" ht="12.75">
      <c r="K185" s="220"/>
      <c r="L185" s="220"/>
    </row>
    <row r="186" spans="11:12" ht="12.75">
      <c r="K186" s="220"/>
      <c r="L186" s="220"/>
    </row>
    <row r="187" spans="11:12" ht="12.75">
      <c r="K187" s="220"/>
      <c r="L187" s="220"/>
    </row>
    <row r="188" spans="11:12" ht="12.75">
      <c r="K188" s="220"/>
      <c r="L188" s="220"/>
    </row>
    <row r="189" spans="11:12" ht="12.75">
      <c r="K189" s="220"/>
      <c r="L189" s="220"/>
    </row>
    <row r="190" spans="11:12" ht="12.75">
      <c r="K190" s="220"/>
      <c r="L190" s="220"/>
    </row>
    <row r="191" spans="11:12" ht="12.75">
      <c r="K191" s="220"/>
      <c r="L191" s="220"/>
    </row>
    <row r="192" spans="11:12" ht="12.75">
      <c r="K192" s="220"/>
      <c r="L192" s="220"/>
    </row>
    <row r="193" spans="11:12" ht="12.75">
      <c r="K193" s="220"/>
      <c r="L193" s="220"/>
    </row>
    <row r="194" spans="11:12" ht="12.75">
      <c r="K194" s="220"/>
      <c r="L194" s="220"/>
    </row>
    <row r="195" spans="11:12" ht="12.75">
      <c r="K195" s="220"/>
      <c r="L195" s="220"/>
    </row>
    <row r="196" spans="11:12" ht="12.75">
      <c r="K196" s="220"/>
      <c r="L196" s="220"/>
    </row>
    <row r="197" spans="11:12" ht="12.75">
      <c r="K197" s="220"/>
      <c r="L197" s="220"/>
    </row>
    <row r="198" spans="11:12" ht="12.75">
      <c r="K198" s="220"/>
      <c r="L198" s="220"/>
    </row>
    <row r="199" spans="11:12" ht="12.75">
      <c r="K199" s="220"/>
      <c r="L199" s="220"/>
    </row>
    <row r="200" spans="11:12" ht="12.75">
      <c r="K200" s="220"/>
      <c r="L200" s="220"/>
    </row>
    <row r="201" spans="11:12" ht="12.75">
      <c r="K201" s="220"/>
      <c r="L201" s="220"/>
    </row>
    <row r="202" spans="11:12" ht="12.75">
      <c r="K202" s="220"/>
      <c r="L202" s="220"/>
    </row>
    <row r="203" spans="11:12" ht="12.75">
      <c r="K203" s="220"/>
      <c r="L203" s="220"/>
    </row>
    <row r="204" spans="11:12" ht="12.75">
      <c r="K204" s="220"/>
      <c r="L204" s="220"/>
    </row>
    <row r="205" spans="11:12" ht="12.75">
      <c r="K205" s="220"/>
      <c r="L205" s="220"/>
    </row>
    <row r="206" spans="11:12" ht="12.75">
      <c r="K206" s="220"/>
      <c r="L206" s="220"/>
    </row>
    <row r="207" spans="11:12" ht="12.75">
      <c r="K207" s="220"/>
      <c r="L207" s="220"/>
    </row>
    <row r="208" spans="11:12" ht="12.75">
      <c r="K208" s="220"/>
      <c r="L208" s="220"/>
    </row>
    <row r="209" spans="11:12" ht="12.75">
      <c r="K209" s="220"/>
      <c r="L209" s="220"/>
    </row>
    <row r="210" spans="11:12" ht="12.75">
      <c r="K210" s="220"/>
      <c r="L210" s="220"/>
    </row>
    <row r="211" spans="11:12" ht="12.75">
      <c r="K211" s="220"/>
      <c r="L211" s="220"/>
    </row>
    <row r="212" spans="11:12" ht="12.75">
      <c r="K212" s="220"/>
      <c r="L212" s="220"/>
    </row>
    <row r="213" spans="11:12" ht="12.75">
      <c r="K213" s="220"/>
      <c r="L213" s="220"/>
    </row>
    <row r="214" spans="11:12" ht="12.75">
      <c r="K214" s="220"/>
      <c r="L214" s="220"/>
    </row>
    <row r="215" spans="11:12" ht="12.75">
      <c r="K215" s="220"/>
      <c r="L215" s="220"/>
    </row>
    <row r="216" spans="11:12" ht="12.75">
      <c r="K216" s="220"/>
      <c r="L216" s="220"/>
    </row>
    <row r="217" spans="11:12" ht="12.75">
      <c r="K217" s="220"/>
      <c r="L217" s="220"/>
    </row>
    <row r="218" spans="11:12" ht="12.75">
      <c r="K218" s="220"/>
      <c r="L218" s="220"/>
    </row>
    <row r="219" spans="11:12" ht="12.75">
      <c r="K219" s="220"/>
      <c r="L219" s="220"/>
    </row>
    <row r="220" spans="11:12" ht="12.75">
      <c r="K220" s="220"/>
      <c r="L220" s="220"/>
    </row>
    <row r="221" spans="11:12" ht="12.75">
      <c r="K221" s="220"/>
      <c r="L221" s="220"/>
    </row>
    <row r="222" spans="11:12" ht="12.75">
      <c r="K222" s="220"/>
      <c r="L222" s="220"/>
    </row>
    <row r="223" spans="11:12" ht="12.75">
      <c r="K223" s="220"/>
      <c r="L223" s="220"/>
    </row>
    <row r="224" spans="11:12" ht="12.75">
      <c r="K224" s="220"/>
      <c r="L224" s="220"/>
    </row>
    <row r="225" spans="11:12" ht="12.75">
      <c r="K225" s="220"/>
      <c r="L225" s="220"/>
    </row>
    <row r="226" spans="11:12" ht="12.75">
      <c r="K226" s="220"/>
      <c r="L226" s="220"/>
    </row>
    <row r="227" spans="11:12" ht="12.75">
      <c r="K227" s="220"/>
      <c r="L227" s="220"/>
    </row>
    <row r="228" spans="11:12" ht="12.75">
      <c r="K228" s="220"/>
      <c r="L228" s="220"/>
    </row>
    <row r="229" spans="11:12" ht="12.75">
      <c r="K229" s="220"/>
      <c r="L229" s="220"/>
    </row>
    <row r="230" spans="11:12" ht="12.75">
      <c r="K230" s="220"/>
      <c r="L230" s="220"/>
    </row>
    <row r="231" spans="11:12" ht="12.75">
      <c r="K231" s="220"/>
      <c r="L231" s="220"/>
    </row>
    <row r="232" spans="11:12" ht="12.75">
      <c r="K232" s="220"/>
      <c r="L232" s="220"/>
    </row>
    <row r="233" spans="11:12" ht="12.75">
      <c r="K233" s="220"/>
      <c r="L233" s="220"/>
    </row>
    <row r="234" spans="11:12" ht="12.75">
      <c r="K234" s="220"/>
      <c r="L234" s="220"/>
    </row>
    <row r="235" spans="11:12" ht="12.75">
      <c r="K235" s="220"/>
      <c r="L235" s="220"/>
    </row>
    <row r="236" spans="11:12" ht="12.75">
      <c r="K236" s="220"/>
      <c r="L236" s="220"/>
    </row>
    <row r="237" spans="11:12" ht="12.75">
      <c r="K237" s="220"/>
      <c r="L237" s="220"/>
    </row>
    <row r="238" spans="11:12" ht="12.75">
      <c r="K238" s="220"/>
      <c r="L238" s="220"/>
    </row>
    <row r="239" spans="11:12" ht="12.75">
      <c r="K239" s="220"/>
      <c r="L239" s="220"/>
    </row>
    <row r="240" spans="11:12" ht="12.75">
      <c r="K240" s="220"/>
      <c r="L240" s="220"/>
    </row>
    <row r="241" spans="11:12" ht="12.75">
      <c r="K241" s="220"/>
      <c r="L241" s="220"/>
    </row>
    <row r="242" spans="11:12" ht="12.75">
      <c r="K242" s="220"/>
      <c r="L242" s="220"/>
    </row>
    <row r="243" spans="11:12" ht="12.75">
      <c r="K243" s="220"/>
      <c r="L243" s="220"/>
    </row>
    <row r="244" spans="11:12" ht="12.75">
      <c r="K244" s="220"/>
      <c r="L244" s="220"/>
    </row>
    <row r="245" spans="11:12" ht="12.75">
      <c r="K245" s="220"/>
      <c r="L245" s="220"/>
    </row>
    <row r="246" spans="11:12" ht="12.75">
      <c r="K246" s="220"/>
      <c r="L246" s="220"/>
    </row>
    <row r="247" spans="11:12" ht="12.75">
      <c r="K247" s="220"/>
      <c r="L247" s="220"/>
    </row>
    <row r="248" spans="11:12" ht="12.75">
      <c r="K248" s="220"/>
      <c r="L248" s="220"/>
    </row>
    <row r="249" spans="11:12" ht="12.75">
      <c r="K249" s="220"/>
      <c r="L249" s="220"/>
    </row>
    <row r="250" spans="11:12" ht="12.75">
      <c r="K250" s="220"/>
      <c r="L250" s="220"/>
    </row>
    <row r="251" spans="11:12" ht="12.75">
      <c r="K251" s="220"/>
      <c r="L251" s="220"/>
    </row>
    <row r="252" spans="11:12" ht="12.75">
      <c r="K252" s="220"/>
      <c r="L252" s="220"/>
    </row>
    <row r="253" spans="11:12" ht="12.75">
      <c r="K253" s="220"/>
      <c r="L253" s="220"/>
    </row>
    <row r="254" spans="11:12" ht="12.75">
      <c r="K254" s="220"/>
      <c r="L254" s="220"/>
    </row>
    <row r="255" spans="11:12" ht="12.75">
      <c r="K255" s="220"/>
      <c r="L255" s="220"/>
    </row>
    <row r="256" spans="11:12" ht="12.75">
      <c r="K256" s="220"/>
      <c r="L256" s="220"/>
    </row>
    <row r="257" spans="11:12" ht="12.75">
      <c r="K257" s="220"/>
      <c r="L257" s="220"/>
    </row>
    <row r="258" spans="11:12" ht="12.75">
      <c r="K258" s="220"/>
      <c r="L258" s="220"/>
    </row>
    <row r="259" spans="11:12" ht="12.75">
      <c r="K259" s="220"/>
      <c r="L259" s="220"/>
    </row>
    <row r="260" spans="11:12" ht="12.75">
      <c r="K260" s="220"/>
      <c r="L260" s="220"/>
    </row>
    <row r="261" spans="11:12" ht="12.75">
      <c r="K261" s="220"/>
      <c r="L261" s="220"/>
    </row>
    <row r="262" spans="11:12" ht="12.75">
      <c r="K262" s="220"/>
      <c r="L262" s="220"/>
    </row>
    <row r="263" spans="11:12" ht="12.75">
      <c r="K263" s="220"/>
      <c r="L263" s="220"/>
    </row>
    <row r="264" spans="11:12" ht="12.75">
      <c r="K264" s="220"/>
      <c r="L264" s="220"/>
    </row>
    <row r="265" spans="11:12" ht="12.75">
      <c r="K265" s="220"/>
      <c r="L265" s="220"/>
    </row>
    <row r="266" spans="11:12" ht="12.75">
      <c r="K266" s="220"/>
      <c r="L266" s="220"/>
    </row>
    <row r="267" spans="11:12" ht="12.75">
      <c r="K267" s="220"/>
      <c r="L267" s="220"/>
    </row>
    <row r="268" spans="11:12" ht="12.75">
      <c r="K268" s="220"/>
      <c r="L268" s="220"/>
    </row>
    <row r="269" spans="11:12" ht="12.75">
      <c r="K269" s="220"/>
      <c r="L269" s="220"/>
    </row>
    <row r="270" spans="11:12" ht="12.75">
      <c r="K270" s="220"/>
      <c r="L270" s="220"/>
    </row>
    <row r="271" spans="11:12" ht="12.75">
      <c r="K271" s="220"/>
      <c r="L271" s="220"/>
    </row>
    <row r="272" spans="11:12" ht="12.75">
      <c r="K272" s="220"/>
      <c r="L272" s="220"/>
    </row>
    <row r="273" spans="11:12" ht="12.75">
      <c r="K273" s="220"/>
      <c r="L273" s="220"/>
    </row>
    <row r="274" spans="11:12" ht="12.75">
      <c r="K274" s="220"/>
      <c r="L274" s="220"/>
    </row>
    <row r="275" spans="11:12" ht="12.75">
      <c r="K275" s="220"/>
      <c r="L275" s="220"/>
    </row>
    <row r="276" spans="11:12" ht="12.75">
      <c r="K276" s="220"/>
      <c r="L276" s="220"/>
    </row>
    <row r="277" spans="11:12" ht="12.75">
      <c r="K277" s="220"/>
      <c r="L277" s="220"/>
    </row>
    <row r="278" spans="11:12" ht="12.75">
      <c r="K278" s="220"/>
      <c r="L278" s="220"/>
    </row>
    <row r="279" spans="11:12" ht="12.75">
      <c r="K279" s="220"/>
      <c r="L279" s="220"/>
    </row>
    <row r="280" spans="11:12" ht="12.75">
      <c r="K280" s="220"/>
      <c r="L280" s="220"/>
    </row>
    <row r="281" spans="11:12" ht="12.75">
      <c r="K281" s="220"/>
      <c r="L281" s="220"/>
    </row>
    <row r="282" spans="11:12" ht="12.75">
      <c r="K282" s="220"/>
      <c r="L282" s="220"/>
    </row>
    <row r="283" spans="11:12" ht="12.75">
      <c r="K283" s="220"/>
      <c r="L283" s="220"/>
    </row>
    <row r="284" spans="11:12" ht="12.75">
      <c r="K284" s="220"/>
      <c r="L284" s="220"/>
    </row>
    <row r="285" spans="11:12" ht="12.75">
      <c r="K285" s="220"/>
      <c r="L285" s="220"/>
    </row>
    <row r="286" spans="11:12" ht="12.75">
      <c r="K286" s="220"/>
      <c r="L286" s="220"/>
    </row>
    <row r="287" spans="11:12" ht="12.75">
      <c r="K287" s="220"/>
      <c r="L287" s="220"/>
    </row>
    <row r="288" spans="11:12" ht="12.75">
      <c r="K288" s="220"/>
      <c r="L288" s="220"/>
    </row>
    <row r="289" spans="11:12" ht="12.75">
      <c r="K289" s="220"/>
      <c r="L289" s="220"/>
    </row>
    <row r="290" spans="11:12" ht="12.75">
      <c r="K290" s="220"/>
      <c r="L290" s="220"/>
    </row>
    <row r="291" spans="11:12" ht="12.75">
      <c r="K291" s="220"/>
      <c r="L291" s="220"/>
    </row>
    <row r="292" spans="11:12" ht="12.75">
      <c r="K292" s="220"/>
      <c r="L292" s="220"/>
    </row>
    <row r="293" spans="11:12" ht="12.75">
      <c r="K293" s="220"/>
      <c r="L293" s="220"/>
    </row>
    <row r="294" spans="11:12" ht="12.75">
      <c r="K294" s="220"/>
      <c r="L294" s="220"/>
    </row>
    <row r="295" spans="11:12" ht="12.75">
      <c r="K295" s="220"/>
      <c r="L295" s="220"/>
    </row>
    <row r="296" spans="11:12" ht="12.75">
      <c r="K296" s="220"/>
      <c r="L296" s="220"/>
    </row>
    <row r="297" spans="11:12" ht="12.75">
      <c r="K297" s="220"/>
      <c r="L297" s="220"/>
    </row>
    <row r="298" spans="11:12" ht="12.75">
      <c r="K298" s="220"/>
      <c r="L298" s="220"/>
    </row>
    <row r="299" spans="11:12" ht="12.75">
      <c r="K299" s="220"/>
      <c r="L299" s="220"/>
    </row>
    <row r="300" spans="11:12" ht="12.75">
      <c r="K300" s="220"/>
      <c r="L300" s="220"/>
    </row>
    <row r="301" spans="11:12" ht="12.75">
      <c r="K301" s="220"/>
      <c r="L301" s="220"/>
    </row>
    <row r="302" spans="11:12" ht="12.75">
      <c r="K302" s="220"/>
      <c r="L302" s="220"/>
    </row>
    <row r="303" spans="11:12" ht="12.75">
      <c r="K303" s="220"/>
      <c r="L303" s="220"/>
    </row>
    <row r="304" spans="11:12" ht="12.75">
      <c r="K304" s="220"/>
      <c r="L304" s="220"/>
    </row>
    <row r="305" spans="11:12" ht="12.75">
      <c r="K305" s="220"/>
      <c r="L305" s="220"/>
    </row>
    <row r="306" spans="11:12" ht="12.75">
      <c r="K306" s="220"/>
      <c r="L306" s="220"/>
    </row>
    <row r="307" spans="11:12" ht="12.75">
      <c r="K307" s="220"/>
      <c r="L307" s="220"/>
    </row>
    <row r="308" spans="11:12" ht="12.75">
      <c r="K308" s="220"/>
      <c r="L308" s="220"/>
    </row>
    <row r="309" spans="11:12" ht="12.75">
      <c r="K309" s="220"/>
      <c r="L309" s="220"/>
    </row>
    <row r="310" spans="11:12" ht="12.75">
      <c r="K310" s="220"/>
      <c r="L310" s="220"/>
    </row>
    <row r="311" spans="11:12" ht="12.75">
      <c r="K311" s="220"/>
      <c r="L311" s="220"/>
    </row>
    <row r="312" spans="11:12" ht="12.75">
      <c r="K312" s="220"/>
      <c r="L312" s="220"/>
    </row>
    <row r="313" spans="11:12" ht="12.75">
      <c r="K313" s="220"/>
      <c r="L313" s="220"/>
    </row>
    <row r="314" spans="11:12" ht="12.75">
      <c r="K314" s="220"/>
      <c r="L314" s="220"/>
    </row>
    <row r="315" spans="11:12" ht="12.75">
      <c r="K315" s="220"/>
      <c r="L315" s="220"/>
    </row>
    <row r="316" spans="11:12" ht="12.75">
      <c r="K316" s="220"/>
      <c r="L316" s="220"/>
    </row>
    <row r="317" spans="11:12" ht="12.75">
      <c r="K317" s="220"/>
      <c r="L317" s="220"/>
    </row>
    <row r="318" spans="11:12" ht="12.75">
      <c r="K318" s="220"/>
      <c r="L318" s="220"/>
    </row>
    <row r="319" spans="11:12" ht="12.75">
      <c r="K319" s="220"/>
      <c r="L319" s="220"/>
    </row>
    <row r="320" spans="11:12" ht="12.75">
      <c r="K320" s="220"/>
      <c r="L320" s="220"/>
    </row>
    <row r="321" spans="11:12" ht="12.75">
      <c r="K321" s="220"/>
      <c r="L321" s="220"/>
    </row>
    <row r="322" spans="11:12" ht="12.75">
      <c r="K322" s="220"/>
      <c r="L322" s="220"/>
    </row>
    <row r="323" spans="11:12" ht="12.75">
      <c r="K323" s="220"/>
      <c r="L323" s="220"/>
    </row>
    <row r="324" spans="11:12" ht="12.75">
      <c r="K324" s="220"/>
      <c r="L324" s="220"/>
    </row>
    <row r="325" spans="11:12" ht="12.75">
      <c r="K325" s="220"/>
      <c r="L325" s="220"/>
    </row>
    <row r="326" spans="11:12" ht="12.75">
      <c r="K326" s="220"/>
      <c r="L326" s="220"/>
    </row>
    <row r="327" spans="11:12" ht="12.75">
      <c r="K327" s="220"/>
      <c r="L327" s="220"/>
    </row>
    <row r="328" spans="11:12" ht="12.75">
      <c r="K328" s="220"/>
      <c r="L328" s="220"/>
    </row>
    <row r="329" spans="11:12" ht="12.75">
      <c r="K329" s="220"/>
      <c r="L329" s="220"/>
    </row>
    <row r="330" spans="11:12" ht="12.75">
      <c r="K330" s="220"/>
      <c r="L330" s="220"/>
    </row>
    <row r="331" spans="11:12" ht="12.75">
      <c r="K331" s="220"/>
      <c r="L331" s="220"/>
    </row>
    <row r="332" spans="11:12" ht="12.75">
      <c r="K332" s="220"/>
      <c r="L332" s="220"/>
    </row>
    <row r="333" spans="11:12" ht="12.75">
      <c r="K333" s="220"/>
      <c r="L333" s="220"/>
    </row>
    <row r="334" spans="11:12" ht="12.75">
      <c r="K334" s="220"/>
      <c r="L334" s="220"/>
    </row>
    <row r="335" spans="11:12" ht="12.75">
      <c r="K335" s="220"/>
      <c r="L335" s="220"/>
    </row>
    <row r="336" spans="11:12" ht="12.75">
      <c r="K336" s="220"/>
      <c r="L336" s="220"/>
    </row>
    <row r="337" spans="11:12" ht="12.75">
      <c r="K337" s="220"/>
      <c r="L337" s="220"/>
    </row>
    <row r="338" spans="11:12" ht="12.75">
      <c r="K338" s="220"/>
      <c r="L338" s="220"/>
    </row>
    <row r="339" spans="11:12" ht="12.75">
      <c r="K339" s="220"/>
      <c r="L339" s="220"/>
    </row>
    <row r="340" spans="11:12" ht="12.75">
      <c r="K340" s="220"/>
      <c r="L340" s="220"/>
    </row>
    <row r="341" spans="11:12" ht="12.75">
      <c r="K341" s="220"/>
      <c r="L341" s="220"/>
    </row>
    <row r="342" spans="11:12" ht="12.75">
      <c r="K342" s="220"/>
      <c r="L342" s="220"/>
    </row>
    <row r="343" spans="11:12" ht="12.75">
      <c r="K343" s="220"/>
      <c r="L343" s="220"/>
    </row>
    <row r="344" spans="11:12" ht="12.75">
      <c r="K344" s="220"/>
      <c r="L344" s="220"/>
    </row>
    <row r="345" spans="11:12" ht="12.75">
      <c r="K345" s="220"/>
      <c r="L345" s="220"/>
    </row>
    <row r="346" spans="11:12" ht="12.75">
      <c r="K346" s="220"/>
      <c r="L346" s="220"/>
    </row>
    <row r="347" spans="11:12" ht="12.75">
      <c r="K347" s="220"/>
      <c r="L347" s="220"/>
    </row>
    <row r="348" spans="11:12" ht="12.75">
      <c r="K348" s="220"/>
      <c r="L348" s="220"/>
    </row>
    <row r="349" spans="11:12" ht="12.75">
      <c r="K349" s="220"/>
      <c r="L349" s="220"/>
    </row>
    <row r="350" spans="11:12" ht="12.75">
      <c r="K350" s="220"/>
      <c r="L350" s="220"/>
    </row>
    <row r="351" spans="11:12" ht="12.75">
      <c r="K351" s="220"/>
      <c r="L351" s="220"/>
    </row>
    <row r="352" spans="11:12" ht="12.75">
      <c r="K352" s="220"/>
      <c r="L352" s="220"/>
    </row>
    <row r="353" spans="11:12" ht="12.75">
      <c r="K353" s="220"/>
      <c r="L353" s="220"/>
    </row>
    <row r="354" spans="11:12" ht="12.75">
      <c r="K354" s="220"/>
      <c r="L354" s="220"/>
    </row>
    <row r="355" spans="11:12" ht="12.75">
      <c r="K355" s="220"/>
      <c r="L355" s="220"/>
    </row>
    <row r="356" spans="11:12" ht="12.75">
      <c r="K356" s="220"/>
      <c r="L356" s="220"/>
    </row>
    <row r="357" spans="11:12" ht="12.75">
      <c r="K357" s="220"/>
      <c r="L357" s="220"/>
    </row>
    <row r="358" spans="11:12" ht="12.75">
      <c r="K358" s="220"/>
      <c r="L358" s="220"/>
    </row>
    <row r="359" spans="11:12" ht="12.75">
      <c r="K359" s="220"/>
      <c r="L359" s="220"/>
    </row>
    <row r="360" spans="11:12" ht="12.75">
      <c r="K360" s="220"/>
      <c r="L360" s="220"/>
    </row>
    <row r="361" spans="11:12" ht="12.75">
      <c r="K361" s="220"/>
      <c r="L361" s="220"/>
    </row>
    <row r="362" spans="11:12" ht="12.75">
      <c r="K362" s="220"/>
      <c r="L362" s="220"/>
    </row>
    <row r="363" spans="11:12" ht="12.75">
      <c r="K363" s="220"/>
      <c r="L363" s="220"/>
    </row>
    <row r="364" spans="11:12" ht="12.75">
      <c r="K364" s="220"/>
      <c r="L364" s="220"/>
    </row>
    <row r="365" spans="11:12" ht="12.75">
      <c r="K365" s="220"/>
      <c r="L365" s="220"/>
    </row>
    <row r="366" spans="11:12" ht="12.75">
      <c r="K366" s="220"/>
      <c r="L366" s="220"/>
    </row>
    <row r="367" spans="11:12" ht="12.75">
      <c r="K367" s="220"/>
      <c r="L367" s="220"/>
    </row>
    <row r="368" spans="11:12" ht="12.75">
      <c r="K368" s="220"/>
      <c r="L368" s="220"/>
    </row>
    <row r="369" spans="11:12" ht="12.75">
      <c r="K369" s="220"/>
      <c r="L369" s="220"/>
    </row>
    <row r="370" spans="11:12" ht="12.75">
      <c r="K370" s="220"/>
      <c r="L370" s="220"/>
    </row>
    <row r="371" spans="11:12" ht="12.75">
      <c r="K371" s="220"/>
      <c r="L371" s="220"/>
    </row>
    <row r="372" spans="11:12" ht="12.75">
      <c r="K372" s="220"/>
      <c r="L372" s="220"/>
    </row>
    <row r="373" spans="11:12" ht="12.75">
      <c r="K373" s="220"/>
      <c r="L373" s="220"/>
    </row>
    <row r="374" spans="11:12" ht="12.75">
      <c r="K374" s="220"/>
      <c r="L374" s="220"/>
    </row>
    <row r="375" spans="11:12" ht="12.75">
      <c r="K375" s="220"/>
      <c r="L375" s="220"/>
    </row>
    <row r="376" spans="11:12" ht="12.75">
      <c r="K376" s="220"/>
      <c r="L376" s="220"/>
    </row>
    <row r="377" spans="11:12" ht="12.75">
      <c r="K377" s="220"/>
      <c r="L377" s="220"/>
    </row>
    <row r="378" spans="11:12" ht="12.75">
      <c r="K378" s="220"/>
      <c r="L378" s="220"/>
    </row>
    <row r="379" spans="11:12" ht="12.75">
      <c r="K379" s="220"/>
      <c r="L379" s="220"/>
    </row>
    <row r="380" spans="11:12" ht="12.75">
      <c r="K380" s="220"/>
      <c r="L380" s="220"/>
    </row>
    <row r="381" spans="11:12" ht="12.75">
      <c r="K381" s="220"/>
      <c r="L381" s="220"/>
    </row>
    <row r="382" spans="11:12" ht="12.75">
      <c r="K382" s="220"/>
      <c r="L382" s="220"/>
    </row>
    <row r="383" spans="11:12" ht="12.75">
      <c r="K383" s="220"/>
      <c r="L383" s="220"/>
    </row>
    <row r="384" spans="11:12" ht="12.75">
      <c r="K384" s="220"/>
      <c r="L384" s="220"/>
    </row>
    <row r="385" spans="11:12" ht="12.75">
      <c r="K385" s="220"/>
      <c r="L385" s="220"/>
    </row>
    <row r="386" spans="11:12" ht="12.75">
      <c r="K386" s="220"/>
      <c r="L386" s="220"/>
    </row>
    <row r="387" spans="11:12" ht="12.75">
      <c r="K387" s="220"/>
      <c r="L387" s="220"/>
    </row>
    <row r="388" spans="11:12" ht="12.75">
      <c r="K388" s="220"/>
      <c r="L388" s="220"/>
    </row>
    <row r="389" spans="11:12" ht="12.75">
      <c r="K389" s="220"/>
      <c r="L389" s="220"/>
    </row>
    <row r="390" spans="11:12" ht="12.75">
      <c r="K390" s="220"/>
      <c r="L390" s="220"/>
    </row>
    <row r="391" spans="11:12" ht="12.75">
      <c r="K391" s="220"/>
      <c r="L391" s="220"/>
    </row>
    <row r="392" spans="11:12" ht="12.75">
      <c r="K392" s="220"/>
      <c r="L392" s="220"/>
    </row>
    <row r="393" spans="11:12" ht="12.75">
      <c r="K393" s="220"/>
      <c r="L393" s="220"/>
    </row>
    <row r="394" spans="11:12" ht="12.75">
      <c r="K394" s="220"/>
      <c r="L394" s="220"/>
    </row>
    <row r="395" spans="11:12" ht="12.75">
      <c r="K395" s="220"/>
      <c r="L395" s="220"/>
    </row>
    <row r="396" spans="11:12" ht="12.75">
      <c r="K396" s="220"/>
      <c r="L396" s="220"/>
    </row>
    <row r="397" spans="11:12" ht="12.75">
      <c r="K397" s="220"/>
      <c r="L397" s="220"/>
    </row>
    <row r="398" spans="11:12" ht="12.75">
      <c r="K398" s="220"/>
      <c r="L398" s="220"/>
    </row>
    <row r="399" spans="11:12" ht="12.75">
      <c r="K399" s="220"/>
      <c r="L399" s="220"/>
    </row>
    <row r="400" spans="11:12" ht="12.75">
      <c r="K400" s="220"/>
      <c r="L400" s="220"/>
    </row>
    <row r="401" spans="11:12" ht="12.75">
      <c r="K401" s="220"/>
      <c r="L401" s="220"/>
    </row>
    <row r="402" spans="11:12" ht="12.75">
      <c r="K402" s="220"/>
      <c r="L402" s="220"/>
    </row>
    <row r="403" spans="11:12" ht="12.75">
      <c r="K403" s="220"/>
      <c r="L403" s="220"/>
    </row>
    <row r="404" spans="11:12" ht="12.75">
      <c r="K404" s="220"/>
      <c r="L404" s="220"/>
    </row>
    <row r="405" spans="11:12" ht="12.75">
      <c r="K405" s="220"/>
      <c r="L405" s="220"/>
    </row>
    <row r="406" spans="11:12" ht="12.75">
      <c r="K406" s="220"/>
      <c r="L406" s="220"/>
    </row>
    <row r="407" spans="11:12" ht="12.75">
      <c r="K407" s="220"/>
      <c r="L407" s="220"/>
    </row>
    <row r="408" spans="11:12" ht="12.75">
      <c r="K408" s="220"/>
      <c r="L408" s="220"/>
    </row>
    <row r="409" spans="11:12" ht="12.75">
      <c r="K409" s="220"/>
      <c r="L409" s="220"/>
    </row>
    <row r="410" spans="11:12" ht="12.75">
      <c r="K410" s="220"/>
      <c r="L410" s="220"/>
    </row>
    <row r="411" spans="11:12" ht="12.75">
      <c r="K411" s="220"/>
      <c r="L411" s="220"/>
    </row>
    <row r="412" spans="11:12" ht="12.75">
      <c r="K412" s="220"/>
      <c r="L412" s="220"/>
    </row>
    <row r="413" spans="11:12" ht="12.75">
      <c r="K413" s="220"/>
      <c r="L413" s="220"/>
    </row>
    <row r="414" spans="11:12" ht="12.75">
      <c r="K414" s="220"/>
      <c r="L414" s="220"/>
    </row>
    <row r="415" spans="11:12" ht="12.75">
      <c r="K415" s="220"/>
      <c r="L415" s="220"/>
    </row>
    <row r="416" spans="11:12" ht="12.75">
      <c r="K416" s="220"/>
      <c r="L416" s="220"/>
    </row>
    <row r="417" spans="11:12" ht="12.75">
      <c r="K417" s="220"/>
      <c r="L417" s="220"/>
    </row>
    <row r="418" spans="11:12" ht="12.75">
      <c r="K418" s="220"/>
      <c r="L418" s="220"/>
    </row>
    <row r="419" spans="11:12" ht="12.75">
      <c r="K419" s="220"/>
      <c r="L419" s="220"/>
    </row>
    <row r="420" spans="11:12" ht="12.75">
      <c r="K420" s="220"/>
      <c r="L420" s="220"/>
    </row>
    <row r="421" spans="11:12" ht="12.75">
      <c r="K421" s="220"/>
      <c r="L421" s="220"/>
    </row>
    <row r="422" spans="11:12" ht="12.75">
      <c r="K422" s="220"/>
      <c r="L422" s="220"/>
    </row>
    <row r="423" spans="11:12" ht="12.75">
      <c r="K423" s="220"/>
      <c r="L423" s="220"/>
    </row>
    <row r="424" spans="11:12" ht="12.75">
      <c r="K424" s="220"/>
      <c r="L424" s="220"/>
    </row>
    <row r="425" spans="11:12" ht="12.75">
      <c r="K425" s="220"/>
      <c r="L425" s="220"/>
    </row>
    <row r="426" spans="11:12" ht="12.75">
      <c r="K426" s="220"/>
      <c r="L426" s="220"/>
    </row>
    <row r="427" spans="11:12" ht="12.75">
      <c r="K427" s="220"/>
      <c r="L427" s="220"/>
    </row>
    <row r="428" spans="11:12" ht="12.75">
      <c r="K428" s="220"/>
      <c r="L428" s="220"/>
    </row>
    <row r="429" spans="11:12" ht="12.75">
      <c r="K429" s="220"/>
      <c r="L429" s="220"/>
    </row>
    <row r="430" spans="11:12" ht="12.75">
      <c r="K430" s="220"/>
      <c r="L430" s="220"/>
    </row>
    <row r="431" spans="11:12" ht="12.75">
      <c r="K431" s="220"/>
      <c r="L431" s="220"/>
    </row>
    <row r="432" spans="11:12" ht="12.75">
      <c r="K432" s="220"/>
      <c r="L432" s="220"/>
    </row>
    <row r="433" spans="11:12" ht="12.75">
      <c r="K433" s="220"/>
      <c r="L433" s="220"/>
    </row>
    <row r="434" spans="11:12" ht="12.75">
      <c r="K434" s="220"/>
      <c r="L434" s="220"/>
    </row>
    <row r="435" spans="11:12" ht="12.75">
      <c r="K435" s="220"/>
      <c r="L435" s="220"/>
    </row>
    <row r="436" spans="11:12" ht="12.75">
      <c r="K436" s="220"/>
      <c r="L436" s="220"/>
    </row>
    <row r="437" spans="11:12" ht="12.75">
      <c r="K437" s="220"/>
      <c r="L437" s="220"/>
    </row>
    <row r="438" spans="11:12" ht="12.75">
      <c r="K438" s="220"/>
      <c r="L438" s="220"/>
    </row>
    <row r="439" spans="11:12" ht="12.75">
      <c r="K439" s="220"/>
      <c r="L439" s="220"/>
    </row>
    <row r="440" spans="11:12" ht="12.75">
      <c r="K440" s="220"/>
      <c r="L440" s="220"/>
    </row>
    <row r="441" spans="11:12" ht="12.75">
      <c r="K441" s="220"/>
      <c r="L441" s="220"/>
    </row>
    <row r="442" spans="11:12" ht="12.75">
      <c r="K442" s="220"/>
      <c r="L442" s="220"/>
    </row>
    <row r="443" spans="11:12" ht="12.75">
      <c r="K443" s="220"/>
      <c r="L443" s="220"/>
    </row>
    <row r="444" spans="11:12" ht="12.75">
      <c r="K444" s="220"/>
      <c r="L444" s="220"/>
    </row>
    <row r="445" spans="11:12" ht="12.75">
      <c r="K445" s="220"/>
      <c r="L445" s="220"/>
    </row>
    <row r="446" spans="11:12" ht="12.75">
      <c r="K446" s="220"/>
      <c r="L446" s="220"/>
    </row>
    <row r="447" spans="11:12" ht="12.75">
      <c r="K447" s="220"/>
      <c r="L447" s="220"/>
    </row>
    <row r="448" spans="11:12" ht="12.75">
      <c r="K448" s="220"/>
      <c r="L448" s="220"/>
    </row>
    <row r="449" spans="11:12" ht="12.75">
      <c r="K449" s="220"/>
      <c r="L449" s="220"/>
    </row>
    <row r="450" spans="11:12" ht="12.75">
      <c r="K450" s="220"/>
      <c r="L450" s="220"/>
    </row>
    <row r="451" spans="11:12" ht="12.75">
      <c r="K451" s="220"/>
      <c r="L451" s="220"/>
    </row>
    <row r="452" spans="11:12" ht="12.75">
      <c r="K452" s="220"/>
      <c r="L452" s="220"/>
    </row>
    <row r="453" spans="11:12" ht="12.75">
      <c r="K453" s="220"/>
      <c r="L453" s="220"/>
    </row>
    <row r="454" spans="11:12" ht="12.75">
      <c r="K454" s="220"/>
      <c r="L454" s="220"/>
    </row>
    <row r="455" spans="11:12" ht="12.75">
      <c r="K455" s="220"/>
      <c r="L455" s="220"/>
    </row>
    <row r="456" spans="11:12" ht="12.75">
      <c r="K456" s="220"/>
      <c r="L456" s="220"/>
    </row>
    <row r="457" spans="11:12" ht="12.75">
      <c r="K457" s="220"/>
      <c r="L457" s="220"/>
    </row>
    <row r="458" spans="11:12" ht="12.75">
      <c r="K458" s="220"/>
      <c r="L458" s="220"/>
    </row>
    <row r="459" spans="11:12" ht="12.75">
      <c r="K459" s="220"/>
      <c r="L459" s="220"/>
    </row>
    <row r="460" spans="11:12" ht="12.75">
      <c r="K460" s="220"/>
      <c r="L460" s="220"/>
    </row>
    <row r="461" spans="11:12" ht="12.75">
      <c r="K461" s="220"/>
      <c r="L461" s="220"/>
    </row>
    <row r="462" spans="11:12" ht="12.75">
      <c r="K462" s="220"/>
      <c r="L462" s="220"/>
    </row>
    <row r="463" spans="11:12" ht="12.75">
      <c r="K463" s="220"/>
      <c r="L463" s="220"/>
    </row>
    <row r="464" spans="11:12" ht="12.75">
      <c r="K464" s="220"/>
      <c r="L464" s="220"/>
    </row>
    <row r="465" spans="11:12" ht="12.75">
      <c r="K465" s="220"/>
      <c r="L465" s="220"/>
    </row>
    <row r="466" spans="11:12" ht="12.75">
      <c r="K466" s="220"/>
      <c r="L466" s="220"/>
    </row>
    <row r="467" spans="11:12" ht="12.75">
      <c r="K467" s="220"/>
      <c r="L467" s="220"/>
    </row>
    <row r="468" spans="11:12" ht="12.75">
      <c r="K468" s="220"/>
      <c r="L468" s="220"/>
    </row>
    <row r="469" spans="11:12" ht="12.75">
      <c r="K469" s="220"/>
      <c r="L469" s="220"/>
    </row>
    <row r="470" spans="11:12" ht="12.75">
      <c r="K470" s="220"/>
      <c r="L470" s="220"/>
    </row>
    <row r="471" spans="11:12" ht="12.75">
      <c r="K471" s="220"/>
      <c r="L471" s="220"/>
    </row>
    <row r="472" spans="11:12" ht="12.75">
      <c r="K472" s="220"/>
      <c r="L472" s="220"/>
    </row>
    <row r="473" spans="11:12" ht="12.75">
      <c r="K473" s="220"/>
      <c r="L473" s="220"/>
    </row>
    <row r="474" spans="11:12" ht="12.75">
      <c r="K474" s="220"/>
      <c r="L474" s="220"/>
    </row>
    <row r="475" spans="11:12" ht="12.75">
      <c r="K475" s="220"/>
      <c r="L475" s="220"/>
    </row>
    <row r="476" spans="11:12" ht="12.75">
      <c r="K476" s="220"/>
      <c r="L476" s="220"/>
    </row>
    <row r="477" spans="11:12" ht="12.75">
      <c r="K477" s="220"/>
      <c r="L477" s="220"/>
    </row>
    <row r="478" spans="11:12" ht="12.75">
      <c r="K478" s="220"/>
      <c r="L478" s="220"/>
    </row>
    <row r="479" spans="11:12" ht="12.75">
      <c r="K479" s="220"/>
      <c r="L479" s="220"/>
    </row>
    <row r="480" spans="11:12" ht="12.75">
      <c r="K480" s="220"/>
      <c r="L480" s="220"/>
    </row>
    <row r="481" spans="11:12" ht="12.75">
      <c r="K481" s="220"/>
      <c r="L481" s="220"/>
    </row>
    <row r="482" spans="11:12" ht="12.75">
      <c r="K482" s="220"/>
      <c r="L482" s="220"/>
    </row>
    <row r="483" spans="11:12" ht="12.75">
      <c r="K483" s="220"/>
      <c r="L483" s="220"/>
    </row>
    <row r="484" spans="11:12" ht="12.75">
      <c r="K484" s="220"/>
      <c r="L484" s="220"/>
    </row>
    <row r="485" spans="11:12" ht="12.75">
      <c r="K485" s="220"/>
      <c r="L485" s="220"/>
    </row>
    <row r="486" spans="11:12" ht="12.75">
      <c r="K486" s="220"/>
      <c r="L486" s="220"/>
    </row>
    <row r="487" spans="11:12" ht="12.75">
      <c r="K487" s="220"/>
      <c r="L487" s="220"/>
    </row>
    <row r="488" spans="11:12" ht="12.75">
      <c r="K488" s="220"/>
      <c r="L488" s="220"/>
    </row>
    <row r="489" spans="11:12" ht="12.75">
      <c r="K489" s="220"/>
      <c r="L489" s="220"/>
    </row>
    <row r="490" spans="11:12" ht="12.75">
      <c r="K490" s="220"/>
      <c r="L490" s="220"/>
    </row>
    <row r="491" spans="11:12" ht="12.75">
      <c r="K491" s="220"/>
      <c r="L491" s="220"/>
    </row>
    <row r="492" spans="11:12" ht="12.75">
      <c r="K492" s="220"/>
      <c r="L492" s="220"/>
    </row>
    <row r="493" spans="11:12" ht="12.75">
      <c r="K493" s="220"/>
      <c r="L493" s="220"/>
    </row>
    <row r="494" spans="11:12" ht="12.75">
      <c r="K494" s="220"/>
      <c r="L494" s="220"/>
    </row>
    <row r="495" spans="11:12" ht="12.75">
      <c r="K495" s="220"/>
      <c r="L495" s="220"/>
    </row>
    <row r="496" spans="11:12" ht="12.75">
      <c r="K496" s="220"/>
      <c r="L496" s="220"/>
    </row>
    <row r="497" spans="11:12" ht="12.75">
      <c r="K497" s="220"/>
      <c r="L497" s="220"/>
    </row>
    <row r="498" spans="11:12" ht="12.75">
      <c r="K498" s="220"/>
      <c r="L498" s="220"/>
    </row>
    <row r="499" spans="11:12" ht="12.75">
      <c r="K499" s="220"/>
      <c r="L499" s="220"/>
    </row>
    <row r="500" spans="11:12" ht="12.75">
      <c r="K500" s="220"/>
      <c r="L500" s="220"/>
    </row>
    <row r="501" spans="11:12" ht="12.75">
      <c r="K501" s="220"/>
      <c r="L501" s="220"/>
    </row>
    <row r="502" spans="11:12" ht="12.75">
      <c r="K502" s="220"/>
      <c r="L502" s="220"/>
    </row>
    <row r="503" spans="11:12" ht="12.75">
      <c r="K503" s="220"/>
      <c r="L503" s="220"/>
    </row>
    <row r="504" spans="11:12" ht="12.75">
      <c r="K504" s="220"/>
      <c r="L504" s="220"/>
    </row>
    <row r="505" spans="11:12" ht="12.75">
      <c r="K505" s="220"/>
      <c r="L505" s="220"/>
    </row>
    <row r="506" spans="11:12" ht="12.75">
      <c r="K506" s="220"/>
      <c r="L506" s="220"/>
    </row>
    <row r="507" spans="11:12" ht="12.75">
      <c r="K507" s="220"/>
      <c r="L507" s="220"/>
    </row>
    <row r="508" spans="11:12" ht="12.75">
      <c r="K508" s="220"/>
      <c r="L508" s="220"/>
    </row>
    <row r="509" spans="11:12" ht="12.75">
      <c r="K509" s="220"/>
      <c r="L509" s="220"/>
    </row>
    <row r="510" spans="11:12" ht="12.75">
      <c r="K510" s="220"/>
      <c r="L510" s="220"/>
    </row>
    <row r="511" spans="11:12" ht="12.75">
      <c r="K511" s="220"/>
      <c r="L511" s="220"/>
    </row>
    <row r="512" spans="11:12" ht="12.75">
      <c r="K512" s="220"/>
      <c r="L512" s="220"/>
    </row>
    <row r="513" spans="11:12" ht="12.75">
      <c r="K513" s="220"/>
      <c r="L513" s="220"/>
    </row>
    <row r="514" spans="11:12" ht="12.75">
      <c r="K514" s="220"/>
      <c r="L514" s="220"/>
    </row>
    <row r="515" spans="11:12" ht="12.75">
      <c r="K515" s="220"/>
      <c r="L515" s="220"/>
    </row>
    <row r="516" spans="11:12" ht="12.75">
      <c r="K516" s="220"/>
      <c r="L516" s="220"/>
    </row>
    <row r="517" spans="11:12" ht="12.75">
      <c r="K517" s="220"/>
      <c r="L517" s="220"/>
    </row>
    <row r="518" spans="11:12" ht="12.75">
      <c r="K518" s="220"/>
      <c r="L518" s="220"/>
    </row>
    <row r="519" spans="11:12" ht="12.75">
      <c r="K519" s="220"/>
      <c r="L519" s="220"/>
    </row>
    <row r="520" spans="11:12" ht="12.75">
      <c r="K520" s="220"/>
      <c r="L520" s="220"/>
    </row>
    <row r="521" spans="11:12" ht="12.75">
      <c r="K521" s="220"/>
      <c r="L521" s="220"/>
    </row>
    <row r="522" spans="11:12" ht="12.75">
      <c r="K522" s="220"/>
      <c r="L522" s="220"/>
    </row>
    <row r="523" spans="11:12" ht="12.75">
      <c r="K523" s="220"/>
      <c r="L523" s="220"/>
    </row>
    <row r="524" spans="11:12" ht="12.75">
      <c r="K524" s="220"/>
      <c r="L524" s="220"/>
    </row>
    <row r="525" spans="11:12" ht="12.75">
      <c r="K525" s="220"/>
      <c r="L525" s="220"/>
    </row>
    <row r="526" spans="11:12" ht="12.75">
      <c r="K526" s="220"/>
      <c r="L526" s="220"/>
    </row>
    <row r="527" spans="11:12" ht="12.75">
      <c r="K527" s="220"/>
      <c r="L527" s="220"/>
    </row>
    <row r="528" spans="11:12" ht="12.75">
      <c r="K528" s="220"/>
      <c r="L528" s="220"/>
    </row>
    <row r="529" spans="11:12" ht="12.75">
      <c r="K529" s="220"/>
      <c r="L529" s="220"/>
    </row>
    <row r="530" spans="11:12" ht="12.75">
      <c r="K530" s="220"/>
      <c r="L530" s="220"/>
    </row>
    <row r="531" spans="11:12" ht="12.75">
      <c r="K531" s="220"/>
      <c r="L531" s="220"/>
    </row>
    <row r="532" spans="11:12" ht="12.75">
      <c r="K532" s="220"/>
      <c r="L532" s="220"/>
    </row>
    <row r="533" spans="11:12" ht="12.75">
      <c r="K533" s="220"/>
      <c r="L533" s="220"/>
    </row>
    <row r="534" spans="11:12" ht="12.75">
      <c r="K534" s="220"/>
      <c r="L534" s="220"/>
    </row>
    <row r="535" spans="11:12" ht="12.75">
      <c r="K535" s="220"/>
      <c r="L535" s="220"/>
    </row>
    <row r="536" spans="11:12" ht="12.75">
      <c r="K536" s="220"/>
      <c r="L536" s="220"/>
    </row>
    <row r="537" spans="11:12" ht="12.75">
      <c r="K537" s="220"/>
      <c r="L537" s="220"/>
    </row>
    <row r="538" spans="11:12" ht="12.75">
      <c r="K538" s="220"/>
      <c r="L538" s="220"/>
    </row>
    <row r="539" spans="11:12" ht="12.75">
      <c r="K539" s="220"/>
      <c r="L539" s="220"/>
    </row>
    <row r="540" spans="11:12" ht="12.75">
      <c r="K540" s="220"/>
      <c r="L540" s="220"/>
    </row>
    <row r="541" spans="11:12" ht="12.75">
      <c r="K541" s="220"/>
      <c r="L541" s="220"/>
    </row>
    <row r="542" spans="11:12" ht="12.75">
      <c r="K542" s="220"/>
      <c r="L542" s="220"/>
    </row>
    <row r="543" spans="11:12" ht="12.75">
      <c r="K543" s="220"/>
      <c r="L543" s="220"/>
    </row>
    <row r="544" spans="11:12" ht="12.75">
      <c r="K544" s="220"/>
      <c r="L544" s="220"/>
    </row>
    <row r="545" spans="11:12" ht="12.75">
      <c r="K545" s="220"/>
      <c r="L545" s="220"/>
    </row>
    <row r="546" spans="11:12" ht="12.75">
      <c r="K546" s="220"/>
      <c r="L546" s="220"/>
    </row>
    <row r="547" spans="11:12" ht="12.75">
      <c r="K547" s="220"/>
      <c r="L547" s="220"/>
    </row>
    <row r="548" spans="11:12" ht="12.75">
      <c r="K548" s="220"/>
      <c r="L548" s="220"/>
    </row>
    <row r="549" spans="11:12" ht="12.75">
      <c r="K549" s="220"/>
      <c r="L549" s="220"/>
    </row>
    <row r="550" spans="11:12" ht="12.75">
      <c r="K550" s="220"/>
      <c r="L550" s="220"/>
    </row>
    <row r="551" spans="11:12" ht="12.75">
      <c r="K551" s="220"/>
      <c r="L551" s="220"/>
    </row>
    <row r="552" spans="11:12" ht="12.75">
      <c r="K552" s="220"/>
      <c r="L552" s="220"/>
    </row>
    <row r="553" spans="11:12" ht="12.75">
      <c r="K553" s="220"/>
      <c r="L553" s="220"/>
    </row>
    <row r="554" spans="11:12" ht="12.75">
      <c r="K554" s="220"/>
      <c r="L554" s="220"/>
    </row>
    <row r="555" spans="11:12" ht="12.75">
      <c r="K555" s="220"/>
      <c r="L555" s="220"/>
    </row>
    <row r="556" spans="11:12" ht="12.75">
      <c r="K556" s="220"/>
      <c r="L556" s="220"/>
    </row>
    <row r="557" spans="11:12" ht="12.75">
      <c r="K557" s="220"/>
      <c r="L557" s="220"/>
    </row>
    <row r="558" spans="11:12" ht="12.75">
      <c r="K558" s="220"/>
      <c r="L558" s="220"/>
    </row>
    <row r="559" spans="11:12" ht="12.75">
      <c r="K559" s="220"/>
      <c r="L559" s="220"/>
    </row>
    <row r="560" spans="11:12" ht="12.75">
      <c r="K560" s="220"/>
      <c r="L560" s="220"/>
    </row>
    <row r="561" spans="11:12" ht="12.75">
      <c r="K561" s="220"/>
      <c r="L561" s="220"/>
    </row>
    <row r="562" spans="11:12" ht="12.75">
      <c r="K562" s="220"/>
      <c r="L562" s="220"/>
    </row>
    <row r="563" spans="11:12" ht="12.75">
      <c r="K563" s="220"/>
      <c r="L563" s="220"/>
    </row>
    <row r="564" spans="11:12" ht="12.75">
      <c r="K564" s="220"/>
      <c r="L564" s="220"/>
    </row>
    <row r="565" spans="11:12" ht="12.75">
      <c r="K565" s="220"/>
      <c r="L565" s="220"/>
    </row>
    <row r="566" spans="11:12" ht="12.75">
      <c r="K566" s="220"/>
      <c r="L566" s="220"/>
    </row>
    <row r="567" spans="11:12" ht="12.75">
      <c r="K567" s="220"/>
      <c r="L567" s="220"/>
    </row>
    <row r="568" spans="11:12" ht="12.75">
      <c r="K568" s="220"/>
      <c r="L568" s="220"/>
    </row>
    <row r="569" spans="11:12" ht="12.75">
      <c r="K569" s="220"/>
      <c r="L569" s="220"/>
    </row>
    <row r="570" spans="11:12" ht="12.75">
      <c r="K570" s="220"/>
      <c r="L570" s="220"/>
    </row>
    <row r="571" spans="11:12" ht="12.75">
      <c r="K571" s="220"/>
      <c r="L571" s="220"/>
    </row>
    <row r="572" spans="11:12" ht="12.75">
      <c r="K572" s="220"/>
      <c r="L572" s="220"/>
    </row>
    <row r="573" spans="11:12" ht="12.75">
      <c r="K573" s="220"/>
      <c r="L573" s="220"/>
    </row>
    <row r="574" spans="11:12" ht="12.75">
      <c r="K574" s="220"/>
      <c r="L574" s="220"/>
    </row>
    <row r="575" spans="11:12" ht="12.75">
      <c r="K575" s="220"/>
      <c r="L575" s="220"/>
    </row>
    <row r="576" spans="11:12" ht="12.75">
      <c r="K576" s="220"/>
      <c r="L576" s="220"/>
    </row>
    <row r="577" spans="11:12" ht="12.75">
      <c r="K577" s="220"/>
      <c r="L577" s="220"/>
    </row>
    <row r="578" spans="11:12" ht="12.75">
      <c r="K578" s="220"/>
      <c r="L578" s="220"/>
    </row>
    <row r="579" spans="11:12" ht="12.75">
      <c r="K579" s="220"/>
      <c r="L579" s="220"/>
    </row>
    <row r="580" spans="11:12" ht="12.75">
      <c r="K580" s="220"/>
      <c r="L580" s="220"/>
    </row>
    <row r="581" spans="11:12" ht="12.75">
      <c r="K581" s="220"/>
      <c r="L581" s="220"/>
    </row>
    <row r="582" spans="11:12" ht="12.75">
      <c r="K582" s="220"/>
      <c r="L582" s="220"/>
    </row>
    <row r="583" spans="11:12" ht="12.75">
      <c r="K583" s="220"/>
      <c r="L583" s="220"/>
    </row>
    <row r="584" spans="11:12" ht="12.75">
      <c r="K584" s="220"/>
      <c r="L584" s="220"/>
    </row>
    <row r="585" spans="11:12" ht="12.75">
      <c r="K585" s="220"/>
      <c r="L585" s="220"/>
    </row>
    <row r="586" spans="11:12" ht="12.75">
      <c r="K586" s="220"/>
      <c r="L586" s="220"/>
    </row>
    <row r="587" spans="11:12" ht="12.75">
      <c r="K587" s="220"/>
      <c r="L587" s="220"/>
    </row>
    <row r="588" spans="11:12" ht="12.75">
      <c r="K588" s="220"/>
      <c r="L588" s="220"/>
    </row>
    <row r="589" spans="11:12" ht="12.75">
      <c r="K589" s="220"/>
      <c r="L589" s="220"/>
    </row>
    <row r="590" spans="11:12" ht="12.75">
      <c r="K590" s="220"/>
      <c r="L590" s="220"/>
    </row>
    <row r="591" spans="11:12" ht="12.75">
      <c r="K591" s="220"/>
      <c r="L591" s="220"/>
    </row>
    <row r="592" spans="11:12" ht="12.75">
      <c r="K592" s="220"/>
      <c r="L592" s="220"/>
    </row>
    <row r="593" spans="11:12" ht="12.75">
      <c r="K593" s="220"/>
      <c r="L593" s="220"/>
    </row>
    <row r="594" spans="11:12" ht="12.75">
      <c r="K594" s="220"/>
      <c r="L594" s="220"/>
    </row>
    <row r="595" spans="11:12" ht="12.75">
      <c r="K595" s="220"/>
      <c r="L595" s="220"/>
    </row>
    <row r="596" spans="11:12" ht="12.75">
      <c r="K596" s="220"/>
      <c r="L596" s="220"/>
    </row>
    <row r="597" spans="11:12" ht="12.75">
      <c r="K597" s="220"/>
      <c r="L597" s="220"/>
    </row>
    <row r="598" spans="11:12" ht="12.75">
      <c r="K598" s="220"/>
      <c r="L598" s="220"/>
    </row>
    <row r="599" spans="11:12" ht="12.75">
      <c r="K599" s="220"/>
      <c r="L599" s="220"/>
    </row>
    <row r="600" spans="11:12" ht="12.75">
      <c r="K600" s="220"/>
      <c r="L600" s="220"/>
    </row>
    <row r="601" spans="11:12" ht="12.75">
      <c r="K601" s="220"/>
      <c r="L601" s="220"/>
    </row>
    <row r="602" spans="11:12" ht="12.75">
      <c r="K602" s="220"/>
      <c r="L602" s="220"/>
    </row>
    <row r="603" spans="11:12" ht="12.75">
      <c r="K603" s="220"/>
      <c r="L603" s="220"/>
    </row>
    <row r="604" spans="11:12" ht="12.75">
      <c r="K604" s="220"/>
      <c r="L604" s="220"/>
    </row>
    <row r="605" spans="11:12" ht="12.75">
      <c r="K605" s="220"/>
      <c r="L605" s="220"/>
    </row>
    <row r="606" spans="11:12" ht="12.75">
      <c r="K606" s="220"/>
      <c r="L606" s="220"/>
    </row>
    <row r="607" spans="11:12" ht="12.75">
      <c r="K607" s="220"/>
      <c r="L607" s="220"/>
    </row>
    <row r="608" spans="11:12" ht="12.75">
      <c r="K608" s="220"/>
      <c r="L608" s="220"/>
    </row>
    <row r="609" spans="11:12" ht="12.75">
      <c r="K609" s="220"/>
      <c r="L609" s="220"/>
    </row>
    <row r="610" spans="11:12" ht="12.75">
      <c r="K610" s="220"/>
      <c r="L610" s="220"/>
    </row>
    <row r="611" spans="11:12" ht="12.75">
      <c r="K611" s="220"/>
      <c r="L611" s="220"/>
    </row>
    <row r="612" spans="11:12" ht="12.75">
      <c r="K612" s="220"/>
      <c r="L612" s="220"/>
    </row>
    <row r="613" spans="11:12" ht="12.75">
      <c r="K613" s="220"/>
      <c r="L613" s="220"/>
    </row>
    <row r="614" spans="11:12" ht="12.75">
      <c r="K614" s="220"/>
      <c r="L614" s="220"/>
    </row>
    <row r="615" spans="11:12" ht="12.75">
      <c r="K615" s="220"/>
      <c r="L615" s="220"/>
    </row>
    <row r="616" spans="11:12" ht="12.75">
      <c r="K616" s="220"/>
      <c r="L616" s="220"/>
    </row>
    <row r="617" spans="11:12" ht="12.75">
      <c r="K617" s="220"/>
      <c r="L617" s="220"/>
    </row>
    <row r="618" spans="11:12" ht="12.75">
      <c r="K618" s="220"/>
      <c r="L618" s="220"/>
    </row>
    <row r="619" spans="11:12" ht="12.75">
      <c r="K619" s="220"/>
      <c r="L619" s="220"/>
    </row>
    <row r="620" spans="11:12" ht="12.75">
      <c r="K620" s="220"/>
      <c r="L620" s="220"/>
    </row>
    <row r="621" spans="11:12" ht="12.75">
      <c r="K621" s="220"/>
      <c r="L621" s="220"/>
    </row>
    <row r="622" spans="11:12" ht="12.75">
      <c r="K622" s="220"/>
      <c r="L622" s="220"/>
    </row>
    <row r="623" spans="11:12" ht="12.75">
      <c r="K623" s="220"/>
      <c r="L623" s="220"/>
    </row>
    <row r="624" spans="11:12" ht="12.75">
      <c r="K624" s="220"/>
      <c r="L624" s="220"/>
    </row>
    <row r="625" spans="11:12" ht="12.75">
      <c r="K625" s="220"/>
      <c r="L625" s="220"/>
    </row>
    <row r="626" spans="11:12" ht="12.75">
      <c r="K626" s="220"/>
      <c r="L626" s="220"/>
    </row>
    <row r="627" spans="11:12" ht="12.75">
      <c r="K627" s="220"/>
      <c r="L627" s="220"/>
    </row>
    <row r="628" spans="11:12" ht="12.75">
      <c r="K628" s="220"/>
      <c r="L628" s="220"/>
    </row>
    <row r="629" spans="11:12" ht="12.75">
      <c r="K629" s="220"/>
      <c r="L629" s="220"/>
    </row>
    <row r="630" spans="11:12" ht="12.75">
      <c r="K630" s="220"/>
      <c r="L630" s="220"/>
    </row>
    <row r="631" spans="11:12" ht="12.75">
      <c r="K631" s="220"/>
      <c r="L631" s="220"/>
    </row>
    <row r="632" spans="11:12" ht="12.75">
      <c r="K632" s="220"/>
      <c r="L632" s="220"/>
    </row>
    <row r="633" spans="11:12" ht="12.75">
      <c r="K633" s="220"/>
      <c r="L633" s="220"/>
    </row>
    <row r="634" spans="11:12" ht="12.75">
      <c r="K634" s="220"/>
      <c r="L634" s="220"/>
    </row>
    <row r="635" spans="11:12" ht="12.75">
      <c r="K635" s="220"/>
      <c r="L635" s="220"/>
    </row>
    <row r="636" spans="11:12" ht="12.75">
      <c r="K636" s="220"/>
      <c r="L636" s="220"/>
    </row>
    <row r="637" spans="11:12" ht="12.75">
      <c r="K637" s="220"/>
      <c r="L637" s="220"/>
    </row>
    <row r="638" spans="11:12" ht="12.75">
      <c r="K638" s="220"/>
      <c r="L638" s="220"/>
    </row>
    <row r="639" spans="11:12" ht="12.75">
      <c r="K639" s="220"/>
      <c r="L639" s="220"/>
    </row>
    <row r="640" spans="11:12" ht="12.75">
      <c r="K640" s="220"/>
      <c r="L640" s="220"/>
    </row>
    <row r="641" spans="11:12" ht="12.75">
      <c r="K641" s="220"/>
      <c r="L641" s="220"/>
    </row>
    <row r="642" spans="11:12" ht="12.75">
      <c r="K642" s="220"/>
      <c r="L642" s="220"/>
    </row>
    <row r="643" spans="11:12" ht="12.75">
      <c r="K643" s="220"/>
      <c r="L643" s="220"/>
    </row>
    <row r="644" spans="11:12" ht="12.75">
      <c r="K644" s="220"/>
      <c r="L644" s="220"/>
    </row>
    <row r="645" spans="11:12" ht="12.75">
      <c r="K645" s="220"/>
      <c r="L645" s="220"/>
    </row>
    <row r="646" spans="11:12" ht="12.75">
      <c r="K646" s="220"/>
      <c r="L646" s="220"/>
    </row>
    <row r="647" spans="11:12" ht="12.75">
      <c r="K647" s="220"/>
      <c r="L647" s="220"/>
    </row>
    <row r="648" spans="11:12" ht="12.75">
      <c r="K648" s="220"/>
      <c r="L648" s="220"/>
    </row>
    <row r="649" spans="11:12" ht="12.75">
      <c r="K649" s="220"/>
      <c r="L649" s="220"/>
    </row>
    <row r="650" spans="11:12" ht="12.75">
      <c r="K650" s="220"/>
      <c r="L650" s="220"/>
    </row>
    <row r="651" spans="11:12" ht="12.75">
      <c r="K651" s="220"/>
      <c r="L651" s="220"/>
    </row>
    <row r="652" spans="11:12" ht="12.75">
      <c r="K652" s="220"/>
      <c r="L652" s="220"/>
    </row>
    <row r="653" spans="11:12" ht="12.75">
      <c r="K653" s="220"/>
      <c r="L653" s="220"/>
    </row>
    <row r="654" spans="11:12" ht="12.75">
      <c r="K654" s="220"/>
      <c r="L654" s="220"/>
    </row>
    <row r="655" spans="11:12" ht="12.75">
      <c r="K655" s="220"/>
      <c r="L655" s="220"/>
    </row>
    <row r="656" spans="11:12" ht="12.75">
      <c r="K656" s="220"/>
      <c r="L656" s="220"/>
    </row>
    <row r="657" spans="11:12" ht="12.75">
      <c r="K657" s="220"/>
      <c r="L657" s="220"/>
    </row>
    <row r="658" spans="11:12" ht="12.75">
      <c r="K658" s="220"/>
      <c r="L658" s="220"/>
    </row>
    <row r="659" spans="11:12" ht="12.75">
      <c r="K659" s="220"/>
      <c r="L659" s="220"/>
    </row>
    <row r="660" spans="11:12" ht="12.75">
      <c r="K660" s="220"/>
      <c r="L660" s="220"/>
    </row>
    <row r="661" spans="11:12" ht="12.75">
      <c r="K661" s="220"/>
      <c r="L661" s="220"/>
    </row>
    <row r="662" spans="11:12" ht="12.75">
      <c r="K662" s="220"/>
      <c r="L662" s="220"/>
    </row>
    <row r="663" spans="11:12" ht="12.75">
      <c r="K663" s="220"/>
      <c r="L663" s="220"/>
    </row>
    <row r="664" spans="11:12" ht="12.75">
      <c r="K664" s="220"/>
      <c r="L664" s="220"/>
    </row>
    <row r="665" spans="11:12" ht="12.75">
      <c r="K665" s="220"/>
      <c r="L665" s="220"/>
    </row>
    <row r="666" spans="11:12" ht="12.75">
      <c r="K666" s="220"/>
      <c r="L666" s="220"/>
    </row>
    <row r="667" spans="11:12" ht="12.75">
      <c r="K667" s="220"/>
      <c r="L667" s="220"/>
    </row>
    <row r="668" spans="11:12" ht="12.75">
      <c r="K668" s="220"/>
      <c r="L668" s="220"/>
    </row>
    <row r="669" spans="11:12" ht="12.75">
      <c r="K669" s="220"/>
      <c r="L669" s="220"/>
    </row>
    <row r="670" spans="11:12" ht="12.75">
      <c r="K670" s="220"/>
      <c r="L670" s="220"/>
    </row>
    <row r="671" spans="11:12" ht="12.75">
      <c r="K671" s="220"/>
      <c r="L671" s="220"/>
    </row>
    <row r="672" spans="11:12" ht="12.75">
      <c r="K672" s="220"/>
      <c r="L672" s="220"/>
    </row>
    <row r="673" spans="11:12" ht="12.75">
      <c r="K673" s="220"/>
      <c r="L673" s="220"/>
    </row>
    <row r="674" spans="11:12" ht="12.75">
      <c r="K674" s="220"/>
      <c r="L674" s="220"/>
    </row>
    <row r="675" spans="11:12" ht="12.75">
      <c r="K675" s="220"/>
      <c r="L675" s="220"/>
    </row>
    <row r="676" spans="11:12" ht="12.75">
      <c r="K676" s="220"/>
      <c r="L676" s="220"/>
    </row>
    <row r="677" spans="11:12" ht="12.75">
      <c r="K677" s="220"/>
      <c r="L677" s="220"/>
    </row>
    <row r="678" spans="11:12" ht="12.75">
      <c r="K678" s="220"/>
      <c r="L678" s="220"/>
    </row>
    <row r="679" spans="11:12" ht="12.75">
      <c r="K679" s="220"/>
      <c r="L679" s="220"/>
    </row>
    <row r="680" spans="11:12" ht="12.75">
      <c r="K680" s="220"/>
      <c r="L680" s="220"/>
    </row>
    <row r="681" spans="11:12" ht="12.75">
      <c r="K681" s="220"/>
      <c r="L681" s="220"/>
    </row>
    <row r="682" spans="11:12" ht="12.75">
      <c r="K682" s="220"/>
      <c r="L682" s="220"/>
    </row>
    <row r="683" spans="11:12" ht="12.75">
      <c r="K683" s="220"/>
      <c r="L683" s="220"/>
    </row>
    <row r="684" spans="11:12" ht="12.75">
      <c r="K684" s="220"/>
      <c r="L684" s="220"/>
    </row>
    <row r="685" spans="11:12" ht="12.75">
      <c r="K685" s="220"/>
      <c r="L685" s="220"/>
    </row>
    <row r="686" spans="11:12" ht="12.75">
      <c r="K686" s="220"/>
      <c r="L686" s="220"/>
    </row>
    <row r="687" spans="11:12" ht="12.75">
      <c r="K687" s="220"/>
      <c r="L687" s="220"/>
    </row>
    <row r="688" spans="11:12" ht="12.75">
      <c r="K688" s="220"/>
      <c r="L688" s="220"/>
    </row>
    <row r="689" spans="11:12" ht="12.75">
      <c r="K689" s="220"/>
      <c r="L689" s="220"/>
    </row>
    <row r="690" spans="11:12" ht="12.75">
      <c r="K690" s="220"/>
      <c r="L690" s="220"/>
    </row>
    <row r="691" spans="11:12" ht="12.75">
      <c r="K691" s="220"/>
      <c r="L691" s="220"/>
    </row>
    <row r="692" spans="11:12" ht="12.75">
      <c r="K692" s="220"/>
      <c r="L692" s="220"/>
    </row>
    <row r="693" spans="11:12" ht="12.75">
      <c r="K693" s="220"/>
      <c r="L693" s="220"/>
    </row>
    <row r="694" spans="11:12" ht="12.75">
      <c r="K694" s="220"/>
      <c r="L694" s="220"/>
    </row>
    <row r="695" spans="11:12" ht="12.75">
      <c r="K695" s="220"/>
      <c r="L695" s="220"/>
    </row>
    <row r="696" spans="11:12" ht="12.75">
      <c r="K696" s="220"/>
      <c r="L696" s="220"/>
    </row>
    <row r="697" spans="11:12" ht="12.75">
      <c r="K697" s="220"/>
      <c r="L697" s="220"/>
    </row>
    <row r="698" spans="11:12" ht="12.75">
      <c r="K698" s="220"/>
      <c r="L698" s="220"/>
    </row>
    <row r="699" spans="11:12" ht="12.75">
      <c r="K699" s="220"/>
      <c r="L699" s="220"/>
    </row>
    <row r="700" spans="11:12" ht="12.75">
      <c r="K700" s="220"/>
      <c r="L700" s="220"/>
    </row>
    <row r="701" spans="11:12" ht="12.75">
      <c r="K701" s="220"/>
      <c r="L701" s="220"/>
    </row>
    <row r="702" spans="11:12" ht="12.75">
      <c r="K702" s="220"/>
      <c r="L702" s="220"/>
    </row>
    <row r="703" spans="11:12" ht="12.75">
      <c r="K703" s="220"/>
      <c r="L703" s="220"/>
    </row>
    <row r="704" spans="11:12" ht="12.75">
      <c r="K704" s="220"/>
      <c r="L704" s="220"/>
    </row>
    <row r="705" spans="11:12" ht="12.75">
      <c r="K705" s="220"/>
      <c r="L705" s="220"/>
    </row>
    <row r="706" spans="11:12" ht="12.75">
      <c r="K706" s="220"/>
      <c r="L706" s="220"/>
    </row>
    <row r="707" spans="11:12" ht="12.75">
      <c r="K707" s="220"/>
      <c r="L707" s="220"/>
    </row>
    <row r="708" spans="11:12" ht="12.75">
      <c r="K708" s="220"/>
      <c r="L708" s="220"/>
    </row>
    <row r="709" spans="11:12" ht="12.75">
      <c r="K709" s="220"/>
      <c r="L709" s="220"/>
    </row>
    <row r="710" spans="11:12" ht="12.75">
      <c r="K710" s="220"/>
      <c r="L710" s="220"/>
    </row>
    <row r="711" spans="11:12" ht="12.75">
      <c r="K711" s="220"/>
      <c r="L711" s="220"/>
    </row>
    <row r="712" spans="11:12" ht="12.75">
      <c r="K712" s="220"/>
      <c r="L712" s="220"/>
    </row>
    <row r="713" spans="11:12" ht="12.75">
      <c r="K713" s="220"/>
      <c r="L713" s="220"/>
    </row>
    <row r="714" spans="11:12" ht="12.75">
      <c r="K714" s="220"/>
      <c r="L714" s="220"/>
    </row>
    <row r="715" spans="11:12" ht="12.75">
      <c r="K715" s="220"/>
      <c r="L715" s="220"/>
    </row>
    <row r="716" spans="11:12" ht="12.75">
      <c r="K716" s="220"/>
      <c r="L716" s="220"/>
    </row>
    <row r="717" spans="11:12" ht="12.75">
      <c r="K717" s="220"/>
      <c r="L717" s="220"/>
    </row>
    <row r="718" spans="11:12" ht="12.75">
      <c r="K718" s="220"/>
      <c r="L718" s="220"/>
    </row>
    <row r="719" spans="11:12" ht="12.75">
      <c r="K719" s="220"/>
      <c r="L719" s="220"/>
    </row>
    <row r="720" spans="11:12" ht="12.75">
      <c r="K720" s="220"/>
      <c r="L720" s="220"/>
    </row>
    <row r="721" spans="11:12" ht="12.75">
      <c r="K721" s="220"/>
      <c r="L721" s="220"/>
    </row>
    <row r="722" spans="11:12" ht="12.75">
      <c r="K722" s="220"/>
      <c r="L722" s="220"/>
    </row>
    <row r="723" spans="11:12" ht="12.75">
      <c r="K723" s="220"/>
      <c r="L723" s="220"/>
    </row>
    <row r="724" spans="11:12" ht="12.75">
      <c r="K724" s="220"/>
      <c r="L724" s="220"/>
    </row>
    <row r="725" spans="11:12" ht="12.75">
      <c r="K725" s="220"/>
      <c r="L725" s="220"/>
    </row>
    <row r="726" spans="11:12" ht="12.75">
      <c r="K726" s="220"/>
      <c r="L726" s="220"/>
    </row>
    <row r="727" spans="11:12" ht="12.75">
      <c r="K727" s="220"/>
      <c r="L727" s="220"/>
    </row>
    <row r="728" spans="11:12" ht="12.75">
      <c r="K728" s="220"/>
      <c r="L728" s="220"/>
    </row>
    <row r="729" spans="11:12" ht="12.75">
      <c r="K729" s="220"/>
      <c r="L729" s="220"/>
    </row>
    <row r="730" spans="11:12" ht="12.75">
      <c r="K730" s="220"/>
      <c r="L730" s="220"/>
    </row>
    <row r="731" spans="11:12" ht="12.75">
      <c r="K731" s="220"/>
      <c r="L731" s="220"/>
    </row>
    <row r="732" spans="11:12" ht="12.75">
      <c r="K732" s="220"/>
      <c r="L732" s="220"/>
    </row>
    <row r="733" spans="11:12" ht="12.75">
      <c r="K733" s="220"/>
      <c r="L733" s="220"/>
    </row>
    <row r="734" spans="11:12" ht="12.75">
      <c r="K734" s="220"/>
      <c r="L734" s="220"/>
    </row>
    <row r="735" spans="11:12" ht="12.75">
      <c r="K735" s="220"/>
      <c r="L735" s="220"/>
    </row>
    <row r="736" spans="11:12" ht="12.75">
      <c r="K736" s="220"/>
      <c r="L736" s="220"/>
    </row>
    <row r="737" spans="11:12" ht="12.75">
      <c r="K737" s="220"/>
      <c r="L737" s="220"/>
    </row>
    <row r="738" spans="11:12" ht="12.75">
      <c r="K738" s="220"/>
      <c r="L738" s="220"/>
    </row>
    <row r="739" spans="11:12" ht="12.75">
      <c r="K739" s="220"/>
      <c r="L739" s="220"/>
    </row>
    <row r="740" spans="11:12" ht="12.75">
      <c r="K740" s="220"/>
      <c r="L740" s="220"/>
    </row>
    <row r="741" spans="11:12" ht="12.75">
      <c r="K741" s="220"/>
      <c r="L741" s="220"/>
    </row>
    <row r="742" spans="11:12" ht="12.75">
      <c r="K742" s="220"/>
      <c r="L742" s="220"/>
    </row>
    <row r="743" spans="11:12" ht="12.75">
      <c r="K743" s="220"/>
      <c r="L743" s="220"/>
    </row>
    <row r="744" spans="11:12" ht="12.75">
      <c r="K744" s="220"/>
      <c r="L744" s="220"/>
    </row>
    <row r="745" spans="11:12" ht="12.75">
      <c r="K745" s="220"/>
      <c r="L745" s="220"/>
    </row>
    <row r="746" spans="11:12" ht="12.75">
      <c r="K746" s="220"/>
      <c r="L746" s="220"/>
    </row>
    <row r="747" spans="11:12" ht="12.75">
      <c r="K747" s="220"/>
      <c r="L747" s="220"/>
    </row>
    <row r="748" spans="11:12" ht="12.75">
      <c r="K748" s="220"/>
      <c r="L748" s="220"/>
    </row>
    <row r="749" spans="11:12" ht="12.75">
      <c r="K749" s="220"/>
      <c r="L749" s="220"/>
    </row>
    <row r="750" spans="11:12" ht="12.75">
      <c r="K750" s="220"/>
      <c r="L750" s="220"/>
    </row>
    <row r="751" spans="11:12" ht="12.75">
      <c r="K751" s="220"/>
      <c r="L751" s="220"/>
    </row>
    <row r="752" spans="11:12" ht="12.75">
      <c r="K752" s="220"/>
      <c r="L752" s="220"/>
    </row>
    <row r="753" spans="11:12" ht="12.75">
      <c r="K753" s="220"/>
      <c r="L753" s="220"/>
    </row>
    <row r="754" spans="11:12" ht="12.75">
      <c r="K754" s="220"/>
      <c r="L754" s="220"/>
    </row>
    <row r="755" spans="11:12" ht="12.75">
      <c r="K755" s="220"/>
      <c r="L755" s="220"/>
    </row>
    <row r="756" spans="11:12" ht="12.75">
      <c r="K756" s="220"/>
      <c r="L756" s="220"/>
    </row>
    <row r="757" spans="11:12" ht="12.75">
      <c r="K757" s="220"/>
      <c r="L757" s="220"/>
    </row>
    <row r="758" spans="11:12" ht="12.75">
      <c r="K758" s="220"/>
      <c r="L758" s="220"/>
    </row>
    <row r="759" spans="11:12" ht="12.75">
      <c r="K759" s="220"/>
      <c r="L759" s="220"/>
    </row>
    <row r="760" spans="11:12" ht="12.75">
      <c r="K760" s="220"/>
      <c r="L760" s="220"/>
    </row>
    <row r="761" spans="11:12" ht="12.75">
      <c r="K761" s="220"/>
      <c r="L761" s="220"/>
    </row>
    <row r="762" spans="11:12" ht="12.75">
      <c r="K762" s="220"/>
      <c r="L762" s="220"/>
    </row>
    <row r="763" spans="11:12" ht="12.75">
      <c r="K763" s="220"/>
      <c r="L763" s="220"/>
    </row>
    <row r="764" spans="11:12" ht="12.75">
      <c r="K764" s="220"/>
      <c r="L764" s="220"/>
    </row>
    <row r="765" spans="11:12" ht="12.75">
      <c r="K765" s="220"/>
      <c r="L765" s="220"/>
    </row>
    <row r="766" spans="11:12" ht="12.75">
      <c r="K766" s="220"/>
      <c r="L766" s="220"/>
    </row>
    <row r="767" spans="11:12" ht="12.75">
      <c r="K767" s="220"/>
      <c r="L767" s="220"/>
    </row>
    <row r="768" spans="11:12" ht="12.75">
      <c r="K768" s="220"/>
      <c r="L768" s="220"/>
    </row>
    <row r="769" spans="11:12" ht="12.75">
      <c r="K769" s="220"/>
      <c r="L769" s="220"/>
    </row>
    <row r="770" spans="11:12" ht="12.75">
      <c r="K770" s="220"/>
      <c r="L770" s="220"/>
    </row>
    <row r="771" spans="11:12" ht="12.75">
      <c r="K771" s="220"/>
      <c r="L771" s="220"/>
    </row>
    <row r="772" spans="11:12" ht="12.75">
      <c r="K772" s="220"/>
      <c r="L772" s="220"/>
    </row>
    <row r="773" spans="11:12" ht="12.75">
      <c r="K773" s="220"/>
      <c r="L773" s="220"/>
    </row>
    <row r="774" spans="11:12" ht="12.75">
      <c r="K774" s="220"/>
      <c r="L774" s="220"/>
    </row>
    <row r="775" spans="11:12" ht="12.75">
      <c r="K775" s="220"/>
      <c r="L775" s="220"/>
    </row>
    <row r="776" spans="11:12" ht="12.75">
      <c r="K776" s="220"/>
      <c r="L776" s="220"/>
    </row>
    <row r="777" spans="11:12" ht="12.75">
      <c r="K777" s="220"/>
      <c r="L777" s="220"/>
    </row>
    <row r="778" spans="11:12" ht="12.75">
      <c r="K778" s="220"/>
      <c r="L778" s="220"/>
    </row>
    <row r="779" spans="11:12" ht="12.75">
      <c r="K779" s="220"/>
      <c r="L779" s="220"/>
    </row>
    <row r="780" spans="11:12" ht="12.75">
      <c r="K780" s="220"/>
      <c r="L780" s="220"/>
    </row>
    <row r="781" spans="11:12" ht="12.75">
      <c r="K781" s="220"/>
      <c r="L781" s="220"/>
    </row>
    <row r="782" spans="11:12" ht="12.75">
      <c r="K782" s="220"/>
      <c r="L782" s="220"/>
    </row>
    <row r="783" spans="11:12" ht="12.75">
      <c r="K783" s="220"/>
      <c r="L783" s="220"/>
    </row>
    <row r="784" spans="11:12" ht="12.75">
      <c r="K784" s="220"/>
      <c r="L784" s="220"/>
    </row>
    <row r="785" spans="11:12" ht="12.75">
      <c r="K785" s="220"/>
      <c r="L785" s="220"/>
    </row>
    <row r="786" spans="11:12" ht="12.75">
      <c r="K786" s="220"/>
      <c r="L786" s="220"/>
    </row>
    <row r="787" spans="11:12" ht="12.75">
      <c r="K787" s="220"/>
      <c r="L787" s="220"/>
    </row>
    <row r="788" spans="11:12" ht="12.75">
      <c r="K788" s="220"/>
      <c r="L788" s="220"/>
    </row>
    <row r="789" spans="11:12" ht="12.75">
      <c r="K789" s="220"/>
      <c r="L789" s="220"/>
    </row>
    <row r="790" spans="11:12" ht="12.75">
      <c r="K790" s="220"/>
      <c r="L790" s="220"/>
    </row>
    <row r="791" spans="11:12" ht="12.75">
      <c r="K791" s="220"/>
      <c r="L791" s="220"/>
    </row>
    <row r="792" spans="11:12" ht="12.75">
      <c r="K792" s="220"/>
      <c r="L792" s="220"/>
    </row>
    <row r="793" spans="11:12" ht="12.75">
      <c r="K793" s="220"/>
      <c r="L793" s="220"/>
    </row>
    <row r="794" spans="11:12" ht="12.75">
      <c r="K794" s="220"/>
      <c r="L794" s="220"/>
    </row>
    <row r="795" spans="11:12" ht="12.75">
      <c r="K795" s="220"/>
      <c r="L795" s="220"/>
    </row>
    <row r="796" spans="11:12" ht="12.75">
      <c r="K796" s="220"/>
      <c r="L796" s="220"/>
    </row>
    <row r="797" spans="11:12" ht="12.75">
      <c r="K797" s="220"/>
      <c r="L797" s="220"/>
    </row>
    <row r="798" spans="11:12" ht="12.75">
      <c r="K798" s="220"/>
      <c r="L798" s="220"/>
    </row>
    <row r="799" spans="11:12" ht="12.75">
      <c r="K799" s="220"/>
      <c r="L799" s="220"/>
    </row>
    <row r="800" spans="11:12" ht="12.75">
      <c r="K800" s="220"/>
      <c r="L800" s="220"/>
    </row>
    <row r="801" spans="11:12" ht="12.75">
      <c r="K801" s="220"/>
      <c r="L801" s="220"/>
    </row>
    <row r="802" spans="11:12" ht="12.75">
      <c r="K802" s="220"/>
      <c r="L802" s="220"/>
    </row>
    <row r="803" spans="11:12" ht="12.75">
      <c r="K803" s="220"/>
      <c r="L803" s="220"/>
    </row>
    <row r="804" spans="11:12" ht="12.75">
      <c r="K804" s="220"/>
      <c r="L804" s="220"/>
    </row>
    <row r="805" spans="11:12" ht="12.75">
      <c r="K805" s="220"/>
      <c r="L805" s="220"/>
    </row>
    <row r="806" spans="11:12" ht="12.75">
      <c r="K806" s="220"/>
      <c r="L806" s="220"/>
    </row>
    <row r="807" spans="11:12" ht="12.75">
      <c r="K807" s="220"/>
      <c r="L807" s="220"/>
    </row>
    <row r="808" spans="11:12" ht="12.75">
      <c r="K808" s="220"/>
      <c r="L808" s="220"/>
    </row>
    <row r="809" spans="11:12" ht="12.75">
      <c r="K809" s="220"/>
      <c r="L809" s="220"/>
    </row>
    <row r="810" spans="11:12" ht="12.75">
      <c r="K810" s="220"/>
      <c r="L810" s="220"/>
    </row>
    <row r="811" spans="11:12" ht="12.75">
      <c r="K811" s="220"/>
      <c r="L811" s="220"/>
    </row>
    <row r="812" spans="11:12" ht="12.75">
      <c r="K812" s="220"/>
      <c r="L812" s="220"/>
    </row>
    <row r="813" spans="11:12" ht="12.75">
      <c r="K813" s="220"/>
      <c r="L813" s="220"/>
    </row>
    <row r="814" spans="11:12" ht="12.75">
      <c r="K814" s="220"/>
      <c r="L814" s="220"/>
    </row>
    <row r="815" spans="11:12" ht="12.75">
      <c r="K815" s="220"/>
      <c r="L815" s="220"/>
    </row>
    <row r="816" spans="11:12" ht="12.75">
      <c r="K816" s="220"/>
      <c r="L816" s="220"/>
    </row>
    <row r="817" spans="11:12" ht="12.75">
      <c r="K817" s="220"/>
      <c r="L817" s="220"/>
    </row>
    <row r="818" spans="11:12" ht="12.75">
      <c r="K818" s="220"/>
      <c r="L818" s="220"/>
    </row>
    <row r="819" spans="11:12" ht="12.75">
      <c r="K819" s="220"/>
      <c r="L819" s="220"/>
    </row>
    <row r="820" spans="11:12" ht="12.75">
      <c r="K820" s="220"/>
      <c r="L820" s="220"/>
    </row>
    <row r="821" spans="11:12" ht="12.75">
      <c r="K821" s="220"/>
      <c r="L821" s="220"/>
    </row>
    <row r="822" spans="11:12" ht="12.75">
      <c r="K822" s="220"/>
      <c r="L822" s="220"/>
    </row>
    <row r="823" spans="11:12" ht="12.75">
      <c r="K823" s="220"/>
      <c r="L823" s="220"/>
    </row>
    <row r="824" spans="11:12" ht="12.75">
      <c r="K824" s="220"/>
      <c r="L824" s="220"/>
    </row>
    <row r="825" spans="11:12" ht="12.75">
      <c r="K825" s="220"/>
      <c r="L825" s="220"/>
    </row>
    <row r="826" spans="11:12" ht="12.75">
      <c r="K826" s="220"/>
      <c r="L826" s="220"/>
    </row>
    <row r="827" spans="11:12" ht="12.75">
      <c r="K827" s="220"/>
      <c r="L827" s="220"/>
    </row>
    <row r="828" spans="11:12" ht="12.75">
      <c r="K828" s="220"/>
      <c r="L828" s="220"/>
    </row>
    <row r="829" spans="11:12" ht="12.75">
      <c r="K829" s="220"/>
      <c r="L829" s="220"/>
    </row>
    <row r="830" spans="11:12" ht="12.75">
      <c r="K830" s="220"/>
      <c r="L830" s="220"/>
    </row>
    <row r="831" spans="11:12" ht="12.75">
      <c r="K831" s="220"/>
      <c r="L831" s="220"/>
    </row>
    <row r="832" spans="11:12" ht="12.75">
      <c r="K832" s="220"/>
      <c r="L832" s="220"/>
    </row>
    <row r="833" spans="11:12" ht="12.75">
      <c r="K833" s="220"/>
      <c r="L833" s="220"/>
    </row>
    <row r="834" spans="11:12" ht="12.75">
      <c r="K834" s="220"/>
      <c r="L834" s="220"/>
    </row>
    <row r="835" spans="11:12" ht="12.75">
      <c r="K835" s="220"/>
      <c r="L835" s="220"/>
    </row>
    <row r="836" spans="11:12" ht="12.75">
      <c r="K836" s="220"/>
      <c r="L836" s="220"/>
    </row>
    <row r="837" spans="11:12" ht="12.75">
      <c r="K837" s="220"/>
      <c r="L837" s="220"/>
    </row>
    <row r="838" spans="11:12" ht="12.75">
      <c r="K838" s="220"/>
      <c r="L838" s="220"/>
    </row>
    <row r="839" spans="11:12" ht="12.75">
      <c r="K839" s="220"/>
      <c r="L839" s="220"/>
    </row>
    <row r="840" spans="11:12" ht="12.75">
      <c r="K840" s="220"/>
      <c r="L840" s="220"/>
    </row>
    <row r="841" spans="11:12" ht="12.75">
      <c r="K841" s="220"/>
      <c r="L841" s="220"/>
    </row>
    <row r="842" spans="11:12" ht="12.75">
      <c r="K842" s="220"/>
      <c r="L842" s="220"/>
    </row>
    <row r="843" spans="11:12" ht="12.75">
      <c r="K843" s="220"/>
      <c r="L843" s="220"/>
    </row>
    <row r="844" spans="11:12" ht="12.75">
      <c r="K844" s="220"/>
      <c r="L844" s="220"/>
    </row>
    <row r="845" spans="11:12" ht="12.75">
      <c r="K845" s="220"/>
      <c r="L845" s="220"/>
    </row>
    <row r="846" spans="11:12" ht="12.75">
      <c r="K846" s="220"/>
      <c r="L846" s="220"/>
    </row>
    <row r="847" spans="11:12" ht="12.75">
      <c r="K847" s="220"/>
      <c r="L847" s="220"/>
    </row>
    <row r="848" spans="11:12" ht="12.75">
      <c r="K848" s="220"/>
      <c r="L848" s="220"/>
    </row>
    <row r="849" spans="11:12" ht="12.75">
      <c r="K849" s="220"/>
      <c r="L849" s="220"/>
    </row>
    <row r="850" spans="11:12" ht="12.75">
      <c r="K850" s="220"/>
      <c r="L850" s="220"/>
    </row>
    <row r="851" spans="11:12" ht="12.75">
      <c r="K851" s="220"/>
      <c r="L851" s="220"/>
    </row>
    <row r="852" spans="11:12" ht="12.75">
      <c r="K852" s="220"/>
      <c r="L852" s="220"/>
    </row>
    <row r="853" spans="11:12" ht="12.75">
      <c r="K853" s="220"/>
      <c r="L853" s="220"/>
    </row>
    <row r="854" spans="11:12" ht="12.75">
      <c r="K854" s="220"/>
      <c r="L854" s="220"/>
    </row>
    <row r="855" spans="11:12" ht="12.75">
      <c r="K855" s="220"/>
      <c r="L855" s="220"/>
    </row>
    <row r="856" spans="11:12" ht="12.75">
      <c r="K856" s="220"/>
      <c r="L856" s="220"/>
    </row>
    <row r="857" spans="11:12" ht="12.75">
      <c r="K857" s="220"/>
      <c r="L857" s="220"/>
    </row>
    <row r="858" spans="11:12" ht="12.75">
      <c r="K858" s="220"/>
      <c r="L858" s="220"/>
    </row>
    <row r="859" spans="11:12" ht="12.75">
      <c r="K859" s="220"/>
      <c r="L859" s="220"/>
    </row>
    <row r="860" spans="11:12" ht="12.75">
      <c r="K860" s="220"/>
      <c r="L860" s="220"/>
    </row>
    <row r="861" spans="11:12" ht="12.75">
      <c r="K861" s="220"/>
      <c r="L861" s="220"/>
    </row>
    <row r="862" spans="11:12" ht="12.75">
      <c r="K862" s="220"/>
      <c r="L862" s="220"/>
    </row>
    <row r="863" spans="11:12" ht="12.75">
      <c r="K863" s="220"/>
      <c r="L863" s="220"/>
    </row>
    <row r="864" spans="11:12" ht="12.75">
      <c r="K864" s="220"/>
      <c r="L864" s="220"/>
    </row>
    <row r="865" spans="11:12" ht="12.75">
      <c r="K865" s="220"/>
      <c r="L865" s="220"/>
    </row>
    <row r="866" spans="11:12" ht="12.75">
      <c r="K866" s="220"/>
      <c r="L866" s="220"/>
    </row>
    <row r="867" spans="11:12" ht="12.75">
      <c r="K867" s="220"/>
      <c r="L867" s="220"/>
    </row>
    <row r="868" spans="11:12" ht="12.75">
      <c r="K868" s="220"/>
      <c r="L868" s="220"/>
    </row>
    <row r="869" spans="11:12" ht="12.75">
      <c r="K869" s="220"/>
      <c r="L869" s="220"/>
    </row>
    <row r="870" spans="11:12" ht="12.75">
      <c r="K870" s="220"/>
      <c r="L870" s="220"/>
    </row>
    <row r="871" spans="11:12" ht="12.75">
      <c r="K871" s="220"/>
      <c r="L871" s="220"/>
    </row>
    <row r="872" spans="11:12" ht="12.75">
      <c r="K872" s="220"/>
      <c r="L872" s="220"/>
    </row>
    <row r="873" spans="11:12" ht="12.75">
      <c r="K873" s="220"/>
      <c r="L873" s="220"/>
    </row>
    <row r="874" spans="11:12" ht="12.75">
      <c r="K874" s="220"/>
      <c r="L874" s="220"/>
    </row>
    <row r="875" spans="11:12" ht="12.75">
      <c r="K875" s="220"/>
      <c r="L875" s="220"/>
    </row>
    <row r="876" spans="11:12" ht="12.75">
      <c r="K876" s="220"/>
      <c r="L876" s="220"/>
    </row>
    <row r="877" spans="11:12" ht="12.75">
      <c r="K877" s="220"/>
      <c r="L877" s="220"/>
    </row>
    <row r="878" spans="11:12" ht="12.75">
      <c r="K878" s="220"/>
      <c r="L878" s="220"/>
    </row>
    <row r="879" spans="11:12" ht="12.75">
      <c r="K879" s="220"/>
      <c r="L879" s="220"/>
    </row>
    <row r="880" spans="11:12" ht="12.75">
      <c r="K880" s="220"/>
      <c r="L880" s="220"/>
    </row>
    <row r="881" spans="11:12" ht="12.75">
      <c r="K881" s="220"/>
      <c r="L881" s="220"/>
    </row>
    <row r="882" spans="11:12" ht="12.75">
      <c r="K882" s="220"/>
      <c r="L882" s="220"/>
    </row>
    <row r="883" spans="11:12" ht="12.75">
      <c r="K883" s="220"/>
      <c r="L883" s="220"/>
    </row>
    <row r="884" spans="11:12" ht="12.75">
      <c r="K884" s="220"/>
      <c r="L884" s="220"/>
    </row>
    <row r="885" spans="11:12" ht="12.75">
      <c r="K885" s="220"/>
      <c r="L885" s="220"/>
    </row>
  </sheetData>
  <sheetProtection/>
  <hyperlinks>
    <hyperlink ref="N34" r:id="rId1" tooltip="Click to Order" display="http://raleigh.sheratonemenus.com/eCommerce/shopexd.asp?id=624179&amp;cn=10909&amp;cn2=10911"/>
  </hyperlinks>
  <printOptions/>
  <pageMargins left="0.7" right="0.7" top="0.75" bottom="0.75" header="0.3" footer="0.3"/>
  <pageSetup fitToHeight="0" fitToWidth="1" horizontalDpi="600" verticalDpi="600" orientation="landscape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14" sqref="E14"/>
    </sheetView>
  </sheetViews>
  <sheetFormatPr defaultColWidth="8.00390625" defaultRowHeight="12.75" customHeight="1"/>
  <cols>
    <col min="1" max="1" width="31.7109375" style="0" customWidth="1"/>
    <col min="2" max="2" width="16.7109375" style="0" customWidth="1"/>
    <col min="3" max="3" width="13.421875" style="0" customWidth="1"/>
    <col min="4" max="4" width="16.8515625" style="0" customWidth="1"/>
    <col min="5" max="5" width="54.8515625" style="0" customWidth="1"/>
  </cols>
  <sheetData>
    <row r="1" spans="1:5" ht="32.25" customHeight="1">
      <c r="A1" s="119" t="s">
        <v>110</v>
      </c>
      <c r="B1" s="8"/>
      <c r="C1" s="8"/>
      <c r="D1" s="8"/>
      <c r="E1" s="8"/>
    </row>
    <row r="2" spans="1:5" s="2" customFormat="1" ht="12.75">
      <c r="A2" s="31" t="s">
        <v>111</v>
      </c>
      <c r="B2" s="31" t="s">
        <v>112</v>
      </c>
      <c r="C2" s="31" t="s">
        <v>113</v>
      </c>
      <c r="D2" s="123" t="s">
        <v>62</v>
      </c>
      <c r="E2" s="31" t="s">
        <v>114</v>
      </c>
    </row>
    <row r="3" spans="1:5" ht="12.75">
      <c r="A3" s="9" t="s">
        <v>115</v>
      </c>
      <c r="B3" s="124">
        <v>0</v>
      </c>
      <c r="C3" s="9">
        <v>0</v>
      </c>
      <c r="D3" s="124">
        <f>B3*C3</f>
        <v>0</v>
      </c>
      <c r="E3" s="140" t="s">
        <v>116</v>
      </c>
    </row>
    <row r="4" spans="1:5" ht="12.75">
      <c r="A4" s="140" t="s">
        <v>15</v>
      </c>
      <c r="B4" s="124">
        <v>0.95</v>
      </c>
      <c r="C4" s="9">
        <v>276</v>
      </c>
      <c r="D4" s="124">
        <f>B4*C4+45</f>
        <v>307.2</v>
      </c>
      <c r="E4" s="176"/>
    </row>
    <row r="5" spans="1:5" ht="12.75">
      <c r="A5" s="140" t="s">
        <v>300</v>
      </c>
      <c r="B5" s="124"/>
      <c r="C5" s="9"/>
      <c r="D5" s="124">
        <v>68.25</v>
      </c>
      <c r="E5" s="176"/>
    </row>
    <row r="6" spans="1:5" ht="12.75">
      <c r="A6" s="9" t="s">
        <v>118</v>
      </c>
      <c r="B6" s="124">
        <v>14.99</v>
      </c>
      <c r="C6" s="9">
        <v>1</v>
      </c>
      <c r="D6" s="124">
        <f aca="true" t="shared" si="0" ref="D6:D11">B6*C6</f>
        <v>14.99</v>
      </c>
      <c r="E6" s="140"/>
    </row>
    <row r="7" spans="1:5" ht="12.75">
      <c r="A7" s="9" t="s">
        <v>119</v>
      </c>
      <c r="B7" s="124">
        <v>12.09</v>
      </c>
      <c r="C7" s="9">
        <v>1</v>
      </c>
      <c r="D7" s="124">
        <f t="shared" si="0"/>
        <v>12.09</v>
      </c>
      <c r="E7" s="140"/>
    </row>
    <row r="8" spans="1:5" ht="12.75">
      <c r="A8" s="140" t="s">
        <v>120</v>
      </c>
      <c r="B8" s="124">
        <v>5</v>
      </c>
      <c r="C8" s="9">
        <v>250</v>
      </c>
      <c r="D8" s="124">
        <v>1450</v>
      </c>
      <c r="E8" s="140"/>
    </row>
    <row r="9" spans="1:4" ht="12.75" customHeight="1">
      <c r="A9" s="140" t="s">
        <v>124</v>
      </c>
      <c r="B9" s="124">
        <v>43.5</v>
      </c>
      <c r="C9" s="9">
        <v>7</v>
      </c>
      <c r="D9" s="124">
        <f t="shared" si="0"/>
        <v>304.5</v>
      </c>
    </row>
    <row r="10" spans="1:4" ht="12.75" customHeight="1">
      <c r="A10" s="140" t="s">
        <v>324</v>
      </c>
      <c r="B10" s="124">
        <v>40</v>
      </c>
      <c r="C10" s="9">
        <v>1</v>
      </c>
      <c r="D10" s="124">
        <f t="shared" si="0"/>
        <v>40</v>
      </c>
    </row>
    <row r="11" spans="1:5" ht="12.75">
      <c r="A11" t="s">
        <v>125</v>
      </c>
      <c r="B11" s="9">
        <v>2.86</v>
      </c>
      <c r="C11" s="9">
        <v>250</v>
      </c>
      <c r="D11" s="124">
        <f t="shared" si="0"/>
        <v>715</v>
      </c>
      <c r="E11" s="140"/>
    </row>
    <row r="12" spans="1:5" ht="12.75">
      <c r="A12" s="2"/>
      <c r="B12" s="2"/>
      <c r="C12" s="2"/>
      <c r="D12" s="124">
        <f>SUM(D3:D11)</f>
        <v>2912.0299999999997</v>
      </c>
      <c r="E12" s="140"/>
    </row>
    <row r="13" ht="12.75">
      <c r="E13" s="9"/>
    </row>
    <row r="14" ht="12.75">
      <c r="E14" s="2"/>
    </row>
    <row r="15" spans="1:5" ht="12.75">
      <c r="A15" s="125" t="s">
        <v>248</v>
      </c>
      <c r="B15" s="2"/>
      <c r="C15" s="2"/>
      <c r="D15" s="2"/>
      <c r="E15" s="2"/>
    </row>
    <row r="16" spans="1:5" ht="12.75">
      <c r="A16" s="9" t="s">
        <v>121</v>
      </c>
      <c r="B16" s="124">
        <v>5.35</v>
      </c>
      <c r="C16" s="9">
        <v>37</v>
      </c>
      <c r="D16" s="124">
        <f>B16*C16</f>
        <v>197.95</v>
      </c>
      <c r="E16" s="140"/>
    </row>
    <row r="17" spans="1:5" ht="12.75">
      <c r="A17" s="140" t="s">
        <v>123</v>
      </c>
      <c r="B17" s="124">
        <v>25</v>
      </c>
      <c r="C17" s="9">
        <v>1</v>
      </c>
      <c r="D17" s="124">
        <v>100</v>
      </c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</sheetData>
  <sheetProtection/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96" zoomScaleNormal="96" zoomScalePageLayoutView="0" workbookViewId="0" topLeftCell="A1">
      <pane ySplit="3" topLeftCell="A4" activePane="bottomLeft" state="frozen"/>
      <selection pane="topLeft" activeCell="E16" activeCellId="7" sqref="C6 B9 B4 C6 C6 C7 B4 E16"/>
      <selection pane="bottomLeft" activeCell="F26" sqref="F26"/>
    </sheetView>
  </sheetViews>
  <sheetFormatPr defaultColWidth="8.00390625" defaultRowHeight="15" customHeight="1"/>
  <cols>
    <col min="1" max="1" width="17.28125" style="0" customWidth="1"/>
    <col min="2" max="2" width="29.8515625" style="0" customWidth="1"/>
    <col min="3" max="3" width="25.7109375" style="0" customWidth="1"/>
    <col min="4" max="5" width="30.57421875" style="0" customWidth="1"/>
    <col min="6" max="6" width="27.140625" style="0" customWidth="1"/>
    <col min="7" max="7" width="12.28125" style="91" customWidth="1"/>
  </cols>
  <sheetData>
    <row r="1" spans="1:7" ht="30">
      <c r="A1" s="187" t="s">
        <v>29</v>
      </c>
      <c r="B1" s="187"/>
      <c r="C1" s="187"/>
      <c r="D1" s="187"/>
      <c r="E1" s="187"/>
      <c r="F1" s="187"/>
      <c r="G1" s="187"/>
    </row>
    <row r="2" spans="1:7" s="34" customFormat="1" ht="28.5" customHeight="1">
      <c r="A2" s="48" t="s">
        <v>30</v>
      </c>
      <c r="B2" s="48" t="s">
        <v>31</v>
      </c>
      <c r="C2" s="48" t="s">
        <v>32</v>
      </c>
      <c r="D2" s="48" t="s">
        <v>33</v>
      </c>
      <c r="E2" s="48" t="s">
        <v>34</v>
      </c>
      <c r="F2" s="48" t="s">
        <v>35</v>
      </c>
      <c r="G2" s="93" t="s">
        <v>36</v>
      </c>
    </row>
    <row r="3" spans="1:7" ht="28.5">
      <c r="A3" s="78"/>
      <c r="B3" s="78"/>
      <c r="C3" s="78" t="s">
        <v>37</v>
      </c>
      <c r="D3" s="78" t="s">
        <v>38</v>
      </c>
      <c r="E3" s="78" t="s">
        <v>38</v>
      </c>
      <c r="F3" s="92" t="s">
        <v>39</v>
      </c>
      <c r="G3" s="95"/>
    </row>
    <row r="4" spans="1:7" ht="14.25" customHeight="1">
      <c r="A4" s="49"/>
      <c r="B4" s="103"/>
      <c r="C4" s="37"/>
      <c r="D4" s="104"/>
      <c r="E4" s="102"/>
      <c r="F4" s="50"/>
      <c r="G4" s="94"/>
    </row>
    <row r="5" spans="1:7" ht="14.25" customHeight="1">
      <c r="A5" s="22"/>
      <c r="B5" s="69"/>
      <c r="C5" s="41"/>
      <c r="D5" s="105"/>
      <c r="E5" s="41"/>
      <c r="F5" s="41"/>
      <c r="G5" s="85"/>
    </row>
    <row r="6" spans="1:7" ht="25.5" customHeight="1">
      <c r="A6" s="35"/>
      <c r="B6" s="35"/>
      <c r="C6" s="35" t="s">
        <v>12</v>
      </c>
      <c r="D6" s="36" t="s">
        <v>12</v>
      </c>
      <c r="E6" s="35" t="s">
        <v>12</v>
      </c>
      <c r="F6" s="54" t="s">
        <v>12</v>
      </c>
      <c r="G6" s="94"/>
    </row>
    <row r="7" spans="1:7" ht="14.25" customHeight="1">
      <c r="A7" s="49"/>
      <c r="B7" s="37"/>
      <c r="C7" s="38" t="s">
        <v>40</v>
      </c>
      <c r="D7" s="39" t="s">
        <v>41</v>
      </c>
      <c r="E7" s="40" t="s">
        <v>41</v>
      </c>
      <c r="F7" s="79" t="s">
        <v>41</v>
      </c>
      <c r="G7" s="94"/>
    </row>
    <row r="8" spans="1:7" ht="14.25" customHeight="1">
      <c r="A8" s="22"/>
      <c r="B8" s="41" t="s">
        <v>42</v>
      </c>
      <c r="C8" s="29">
        <v>80</v>
      </c>
      <c r="D8" s="42">
        <v>200</v>
      </c>
      <c r="E8" s="42">
        <v>200</v>
      </c>
      <c r="F8" s="80">
        <v>200</v>
      </c>
      <c r="G8" s="86"/>
    </row>
    <row r="9" spans="1:7" ht="14.25" customHeight="1">
      <c r="A9" s="44"/>
      <c r="B9" s="44" t="s">
        <v>43</v>
      </c>
      <c r="C9" s="45">
        <v>9</v>
      </c>
      <c r="D9" s="43">
        <v>24</v>
      </c>
      <c r="E9" s="42">
        <v>24</v>
      </c>
      <c r="F9" s="80">
        <v>24</v>
      </c>
      <c r="G9" s="87"/>
    </row>
    <row r="10" spans="1:7" ht="14.25" customHeight="1">
      <c r="A10" s="44"/>
      <c r="B10" s="175" t="s">
        <v>44</v>
      </c>
      <c r="C10" s="174">
        <f>C8*C9</f>
        <v>720</v>
      </c>
      <c r="D10" s="43"/>
      <c r="E10" s="42"/>
      <c r="F10" s="80"/>
      <c r="G10" s="87"/>
    </row>
    <row r="11" spans="1:7" ht="14.25" customHeight="1">
      <c r="A11" s="44"/>
      <c r="B11" s="175" t="s">
        <v>45</v>
      </c>
      <c r="D11" s="174">
        <f>D8*D9</f>
        <v>4800</v>
      </c>
      <c r="E11" s="174">
        <f>E8*E9</f>
        <v>4800</v>
      </c>
      <c r="F11" s="80"/>
      <c r="G11" s="87"/>
    </row>
    <row r="12" spans="1:7" ht="14.25" customHeight="1">
      <c r="A12" s="22"/>
      <c r="B12" s="46" t="s">
        <v>46</v>
      </c>
      <c r="C12" s="47">
        <f>C10</f>
        <v>720</v>
      </c>
      <c r="D12" s="47">
        <f>D11</f>
        <v>4800</v>
      </c>
      <c r="E12" s="47">
        <f>E11</f>
        <v>4800</v>
      </c>
      <c r="F12" s="81">
        <f>F8*F9</f>
        <v>4800</v>
      </c>
      <c r="G12" s="86"/>
    </row>
    <row r="13" spans="1:7" ht="14.25" customHeight="1">
      <c r="A13" s="22"/>
      <c r="B13" s="41"/>
      <c r="C13" s="41"/>
      <c r="D13" s="41"/>
      <c r="E13" s="41"/>
      <c r="F13" s="64"/>
      <c r="G13" s="86"/>
    </row>
    <row r="14" spans="1:7" ht="15">
      <c r="A14" s="51"/>
      <c r="B14" s="52"/>
      <c r="C14" s="53"/>
      <c r="D14" s="53"/>
      <c r="E14" s="53"/>
      <c r="F14" s="9"/>
      <c r="G14" s="96">
        <f>C12+D12+E12+F12</f>
        <v>15120</v>
      </c>
    </row>
    <row r="15" spans="1:7" ht="25.5" customHeight="1">
      <c r="A15" s="54"/>
      <c r="B15" s="35"/>
      <c r="C15" s="55" t="s">
        <v>47</v>
      </c>
      <c r="D15" s="35" t="s">
        <v>47</v>
      </c>
      <c r="E15" s="35" t="s">
        <v>47</v>
      </c>
      <c r="F15" s="54" t="s">
        <v>47</v>
      </c>
      <c r="G15" s="98"/>
    </row>
    <row r="16" spans="1:7" ht="14.25" customHeight="1">
      <c r="A16" s="49"/>
      <c r="B16" s="37"/>
      <c r="C16" s="56" t="s">
        <v>48</v>
      </c>
      <c r="D16" s="50" t="s">
        <v>48</v>
      </c>
      <c r="E16" s="50" t="s">
        <v>48</v>
      </c>
      <c r="F16" s="61" t="s">
        <v>48</v>
      </c>
      <c r="G16" s="94"/>
    </row>
    <row r="17" spans="1:7" ht="14.25" customHeight="1">
      <c r="A17" s="57"/>
      <c r="B17" s="58"/>
      <c r="C17" s="59"/>
      <c r="D17" s="60"/>
      <c r="E17" s="60"/>
      <c r="F17" s="82"/>
      <c r="G17" s="99"/>
    </row>
    <row r="18" spans="1:7" ht="25.5" customHeight="1">
      <c r="A18" s="35"/>
      <c r="B18" s="35"/>
      <c r="C18" s="35" t="s">
        <v>49</v>
      </c>
      <c r="D18" s="35" t="s">
        <v>49</v>
      </c>
      <c r="E18" s="35" t="s">
        <v>49</v>
      </c>
      <c r="F18" s="54"/>
      <c r="G18" s="99"/>
    </row>
    <row r="19" spans="1:7" ht="42.75">
      <c r="A19" s="61"/>
      <c r="B19" s="50"/>
      <c r="C19" s="172" t="s">
        <v>50</v>
      </c>
      <c r="D19" s="50" t="s">
        <v>51</v>
      </c>
      <c r="E19" s="50" t="s">
        <v>51</v>
      </c>
      <c r="F19" s="83"/>
      <c r="G19" s="97"/>
    </row>
    <row r="20" spans="1:7" ht="14.25" customHeight="1">
      <c r="A20" s="22"/>
      <c r="B20" s="41" t="s">
        <v>42</v>
      </c>
      <c r="C20" s="62">
        <v>0</v>
      </c>
      <c r="D20" s="42">
        <v>250</v>
      </c>
      <c r="E20" s="42">
        <v>250</v>
      </c>
      <c r="F20" s="69"/>
      <c r="G20" s="85"/>
    </row>
    <row r="21" spans="1:7" ht="14.25" customHeight="1">
      <c r="A21" s="44"/>
      <c r="B21" s="41" t="s">
        <v>43</v>
      </c>
      <c r="C21" s="42">
        <v>0</v>
      </c>
      <c r="D21" s="42">
        <v>13</v>
      </c>
      <c r="E21" s="42">
        <v>15</v>
      </c>
      <c r="F21" s="7"/>
      <c r="G21" s="85"/>
    </row>
    <row r="22" spans="1:7" ht="14.25" customHeight="1">
      <c r="A22" s="44"/>
      <c r="B22" s="173" t="s">
        <v>52</v>
      </c>
      <c r="C22" s="42"/>
      <c r="D22" s="42"/>
      <c r="E22" s="42"/>
      <c r="F22" s="7"/>
      <c r="G22" s="85"/>
    </row>
    <row r="23" spans="1:7" ht="14.25" customHeight="1">
      <c r="A23" s="44"/>
      <c r="B23" s="173" t="s">
        <v>53</v>
      </c>
      <c r="C23" s="42"/>
      <c r="D23" s="42">
        <v>5</v>
      </c>
      <c r="E23" s="42">
        <v>5</v>
      </c>
      <c r="F23" s="7"/>
      <c r="G23" s="85"/>
    </row>
    <row r="24" spans="1:7" ht="14.25" customHeight="1">
      <c r="A24" s="22"/>
      <c r="B24" s="46" t="s">
        <v>46</v>
      </c>
      <c r="C24" s="47">
        <f>C20*C21</f>
        <v>0</v>
      </c>
      <c r="D24" s="47">
        <f>D20*(D21+D23)</f>
        <v>4500</v>
      </c>
      <c r="E24" s="47">
        <f>E20*(E21+E23)</f>
        <v>5000</v>
      </c>
      <c r="F24" s="7"/>
      <c r="G24" s="85"/>
    </row>
    <row r="25" spans="1:7" ht="14.25" customHeight="1">
      <c r="A25" s="22"/>
      <c r="B25" s="41"/>
      <c r="C25" s="63"/>
      <c r="D25" s="63"/>
      <c r="E25" s="62"/>
      <c r="F25" s="69"/>
      <c r="G25" s="85"/>
    </row>
    <row r="26" spans="1:7" ht="14.25" customHeight="1">
      <c r="A26" s="116"/>
      <c r="B26" s="53"/>
      <c r="C26" s="53"/>
      <c r="D26" s="53"/>
      <c r="E26" s="53"/>
      <c r="F26" s="84"/>
      <c r="G26" s="100">
        <f>SUM(C24:E24)</f>
        <v>9500</v>
      </c>
    </row>
    <row r="27" spans="1:7" ht="25.5" customHeight="1">
      <c r="A27" s="65"/>
      <c r="B27" s="65"/>
      <c r="C27" s="66" t="s">
        <v>54</v>
      </c>
      <c r="D27" s="65" t="s">
        <v>19</v>
      </c>
      <c r="E27" s="168" t="s">
        <v>55</v>
      </c>
      <c r="F27" s="163" t="s">
        <v>56</v>
      </c>
      <c r="G27" s="101">
        <f>G26+G14</f>
        <v>24620</v>
      </c>
    </row>
    <row r="28" spans="1:7" ht="14.25" customHeight="1">
      <c r="A28" s="49"/>
      <c r="B28" s="37"/>
      <c r="C28" s="67"/>
      <c r="D28" s="68" t="s">
        <v>57</v>
      </c>
      <c r="E28" s="68" t="s">
        <v>58</v>
      </c>
      <c r="F28" s="28"/>
      <c r="G28" s="101"/>
    </row>
    <row r="29" spans="1:7" ht="14.25" customHeight="1">
      <c r="A29" s="22"/>
      <c r="B29" s="41" t="s">
        <v>42</v>
      </c>
      <c r="C29" s="69"/>
      <c r="D29" s="41">
        <v>250</v>
      </c>
      <c r="E29" s="41">
        <v>250</v>
      </c>
      <c r="F29" s="9"/>
      <c r="G29" s="85"/>
    </row>
    <row r="30" spans="1:7" ht="14.25" customHeight="1">
      <c r="A30" s="44"/>
      <c r="B30" s="42" t="s">
        <v>59</v>
      </c>
      <c r="C30" s="70"/>
      <c r="D30" s="71">
        <v>34</v>
      </c>
      <c r="E30" s="71">
        <v>28</v>
      </c>
      <c r="F30" s="9"/>
      <c r="G30" s="85"/>
    </row>
    <row r="31" spans="1:7" ht="14.25" customHeight="1">
      <c r="A31" s="44"/>
      <c r="B31" s="164" t="s">
        <v>60</v>
      </c>
      <c r="C31" s="70"/>
      <c r="D31" s="71">
        <f>0*150</f>
        <v>0</v>
      </c>
      <c r="E31" s="71">
        <f>0*150</f>
        <v>0</v>
      </c>
      <c r="F31" s="9"/>
      <c r="G31" s="85"/>
    </row>
    <row r="32" spans="1:7" s="2" customFormat="1" ht="14.25" customHeight="1">
      <c r="A32" s="22"/>
      <c r="B32" s="63" t="s">
        <v>61</v>
      </c>
      <c r="C32" s="69"/>
      <c r="D32" s="72">
        <v>6.5</v>
      </c>
      <c r="E32" s="72">
        <v>6.5</v>
      </c>
      <c r="F32" s="9"/>
      <c r="G32" s="85"/>
    </row>
    <row r="33" spans="1:7" ht="14.25" customHeight="1">
      <c r="A33" s="22"/>
      <c r="B33" s="46" t="s">
        <v>46</v>
      </c>
      <c r="C33" s="69"/>
      <c r="D33" s="47">
        <f>D29*(D30+D32)+D31</f>
        <v>10125</v>
      </c>
      <c r="E33" s="47">
        <f>E29*(E30+E32)+E31</f>
        <v>8625</v>
      </c>
      <c r="F33" s="9"/>
      <c r="G33" s="85"/>
    </row>
    <row r="34" spans="1:7" ht="14.25" customHeight="1">
      <c r="A34" s="22"/>
      <c r="B34" s="46" t="s">
        <v>62</v>
      </c>
      <c r="C34" s="73"/>
      <c r="D34" s="47">
        <f>D33</f>
        <v>10125</v>
      </c>
      <c r="E34" s="47">
        <f>E33</f>
        <v>8625</v>
      </c>
      <c r="F34" s="80"/>
      <c r="G34" s="87"/>
    </row>
    <row r="35" spans="1:7" ht="14.25" customHeight="1">
      <c r="A35" s="7"/>
      <c r="B35" s="41"/>
      <c r="C35" s="73"/>
      <c r="D35" s="41"/>
      <c r="E35" s="62"/>
      <c r="F35" s="80"/>
      <c r="G35" s="87"/>
    </row>
    <row r="36" spans="1:7" ht="14.25" customHeight="1">
      <c r="A36" s="74"/>
      <c r="B36" s="41"/>
      <c r="C36" s="112"/>
      <c r="D36" s="41"/>
      <c r="E36" s="113"/>
      <c r="F36" s="114"/>
      <c r="G36" s="100">
        <f>D34</f>
        <v>10125</v>
      </c>
    </row>
    <row r="37" spans="1:7" s="2" customFormat="1" ht="14.25" customHeight="1">
      <c r="A37" s="117"/>
      <c r="B37" s="41"/>
      <c r="C37" s="41"/>
      <c r="D37" s="41"/>
      <c r="E37" s="41"/>
      <c r="F37" s="41"/>
      <c r="G37" s="111"/>
    </row>
    <row r="38" spans="1:7" ht="14.25" customHeight="1">
      <c r="A38" s="115"/>
      <c r="B38" s="109" t="s">
        <v>63</v>
      </c>
      <c r="C38" s="110">
        <f>C12+C24</f>
        <v>720</v>
      </c>
      <c r="D38" s="110">
        <f>D12+D24+D34</f>
        <v>19425</v>
      </c>
      <c r="E38" s="110">
        <f>E12+E24</f>
        <v>9800</v>
      </c>
      <c r="F38" s="110">
        <f>F12+F24</f>
        <v>4800</v>
      </c>
      <c r="G38" s="118">
        <f>G27+G36</f>
        <v>34745</v>
      </c>
    </row>
    <row r="39" spans="1:7" ht="14.25" customHeight="1">
      <c r="A39" s="31"/>
      <c r="B39" s="106"/>
      <c r="C39" s="106"/>
      <c r="D39" s="106"/>
      <c r="E39" s="106"/>
      <c r="F39" s="180"/>
      <c r="G39" s="88"/>
    </row>
    <row r="40" spans="1:7" ht="14.25" customHeight="1">
      <c r="A40" s="32"/>
      <c r="B40" s="32"/>
      <c r="C40" s="107"/>
      <c r="D40" s="107"/>
      <c r="E40" s="107"/>
      <c r="F40" s="107"/>
      <c r="G40" s="89"/>
    </row>
    <row r="41" spans="1:7" ht="14.25" customHeight="1">
      <c r="A41" s="32"/>
      <c r="B41" s="32"/>
      <c r="C41" s="107"/>
      <c r="D41" s="107"/>
      <c r="E41" s="107"/>
      <c r="F41" s="107"/>
      <c r="G41" s="89"/>
    </row>
    <row r="42" spans="1:7" ht="14.25" customHeight="1">
      <c r="A42" s="32"/>
      <c r="B42" s="32"/>
      <c r="C42" s="107"/>
      <c r="D42" s="107"/>
      <c r="E42" s="107"/>
      <c r="F42" s="107"/>
      <c r="G42" s="89"/>
    </row>
    <row r="43" spans="1:7" ht="14.25" customHeight="1">
      <c r="A43" s="32"/>
      <c r="B43" s="32"/>
      <c r="C43" s="107"/>
      <c r="D43" s="107"/>
      <c r="E43" s="107"/>
      <c r="F43" s="107"/>
      <c r="G43" s="89"/>
    </row>
    <row r="44" spans="1:7" ht="14.25" customHeight="1">
      <c r="A44" s="32"/>
      <c r="B44" s="32"/>
      <c r="C44" s="107"/>
      <c r="D44" s="107"/>
      <c r="E44" s="107"/>
      <c r="F44" s="107"/>
      <c r="G44" s="89"/>
    </row>
    <row r="45" spans="1:7" ht="14.25" customHeight="1">
      <c r="A45" s="32"/>
      <c r="B45" s="33"/>
      <c r="C45" s="108"/>
      <c r="D45" s="108"/>
      <c r="E45" s="108"/>
      <c r="F45" s="108"/>
      <c r="G45" s="89"/>
    </row>
    <row r="46" spans="1:7" ht="14.25" customHeight="1">
      <c r="A46" s="32"/>
      <c r="B46" s="33"/>
      <c r="C46" s="108"/>
      <c r="D46" s="108"/>
      <c r="E46" s="108"/>
      <c r="F46" s="108"/>
      <c r="G46" s="89"/>
    </row>
    <row r="47" spans="1:7" ht="14.25" customHeight="1">
      <c r="A47" s="32"/>
      <c r="B47" s="33"/>
      <c r="C47" s="108"/>
      <c r="D47" s="108"/>
      <c r="E47" s="108"/>
      <c r="F47" s="108"/>
      <c r="G47" s="89"/>
    </row>
    <row r="48" spans="1:7" ht="14.25" customHeight="1">
      <c r="A48" s="2"/>
      <c r="B48" s="2"/>
      <c r="C48" s="30"/>
      <c r="D48" s="30"/>
      <c r="E48" s="30"/>
      <c r="F48" s="30"/>
      <c r="G48" s="90"/>
    </row>
    <row r="49" spans="1:7" ht="14.25" customHeight="1">
      <c r="A49" s="2"/>
      <c r="B49" s="2"/>
      <c r="C49" s="30"/>
      <c r="D49" s="30"/>
      <c r="E49" s="30"/>
      <c r="F49" s="30"/>
      <c r="G49" s="90"/>
    </row>
    <row r="50" spans="1:7" ht="14.25" customHeight="1">
      <c r="A50" s="2"/>
      <c r="B50" s="2"/>
      <c r="C50" s="30"/>
      <c r="D50" s="30"/>
      <c r="E50" s="30"/>
      <c r="F50" s="30"/>
      <c r="G50" s="90"/>
    </row>
    <row r="51" spans="1:7" ht="14.25" customHeight="1">
      <c r="A51" s="2"/>
      <c r="B51" s="2"/>
      <c r="C51" s="30"/>
      <c r="D51" s="30"/>
      <c r="E51" s="30"/>
      <c r="F51" s="30"/>
      <c r="G51" s="90"/>
    </row>
    <row r="52" spans="1:7" ht="14.25" customHeight="1">
      <c r="A52" s="2"/>
      <c r="B52" s="2"/>
      <c r="C52" s="106"/>
      <c r="D52" s="106"/>
      <c r="E52" s="106"/>
      <c r="F52" s="106"/>
      <c r="G52" s="90"/>
    </row>
    <row r="53" spans="1:7" ht="14.25" customHeight="1">
      <c r="A53" s="2"/>
      <c r="B53" s="2"/>
      <c r="C53" s="107"/>
      <c r="D53" s="107"/>
      <c r="E53" s="107"/>
      <c r="F53" s="107"/>
      <c r="G53" s="90"/>
    </row>
    <row r="54" spans="1:7" ht="14.25" customHeight="1">
      <c r="A54" s="2"/>
      <c r="B54" s="2"/>
      <c r="C54" s="107"/>
      <c r="D54" s="107"/>
      <c r="E54" s="107"/>
      <c r="F54" s="107"/>
      <c r="G54" s="90"/>
    </row>
    <row r="55" spans="1:7" ht="14.25" customHeight="1">
      <c r="A55" s="2"/>
      <c r="B55" s="2"/>
      <c r="C55" s="107"/>
      <c r="D55" s="107"/>
      <c r="E55" s="107"/>
      <c r="F55" s="107"/>
      <c r="G55" s="90"/>
    </row>
    <row r="56" spans="1:7" ht="14.25" customHeight="1">
      <c r="A56" s="2"/>
      <c r="B56" s="2"/>
      <c r="C56" s="107"/>
      <c r="D56" s="107"/>
      <c r="E56" s="107"/>
      <c r="F56" s="107"/>
      <c r="G56" s="90"/>
    </row>
    <row r="57" spans="1:7" ht="14.25" customHeight="1">
      <c r="A57" s="2"/>
      <c r="B57" s="2"/>
      <c r="C57" s="107"/>
      <c r="D57" s="107"/>
      <c r="E57" s="107"/>
      <c r="F57" s="107"/>
      <c r="G57" s="90"/>
    </row>
    <row r="58" spans="1:7" ht="14.25" customHeight="1">
      <c r="A58" s="2"/>
      <c r="B58" s="2"/>
      <c r="C58" s="108"/>
      <c r="D58" s="108"/>
      <c r="E58" s="108"/>
      <c r="F58" s="108"/>
      <c r="G58" s="90"/>
    </row>
    <row r="59" spans="1:7" ht="14.25" customHeight="1">
      <c r="A59" s="2"/>
      <c r="B59" s="2"/>
      <c r="C59" s="108"/>
      <c r="D59" s="108"/>
      <c r="E59" s="108"/>
      <c r="F59" s="108"/>
      <c r="G59" s="90"/>
    </row>
    <row r="60" spans="1:7" ht="14.25" customHeight="1">
      <c r="A60" s="2"/>
      <c r="B60" s="2"/>
      <c r="C60" s="108"/>
      <c r="D60" s="108"/>
      <c r="E60" s="108"/>
      <c r="F60" s="108"/>
      <c r="G60" s="90"/>
    </row>
    <row r="61" spans="3:6" ht="15" customHeight="1">
      <c r="C61" s="30"/>
      <c r="D61" s="30"/>
      <c r="E61" s="30"/>
      <c r="F61" s="30"/>
    </row>
    <row r="62" spans="3:6" ht="15" customHeight="1">
      <c r="C62" s="30"/>
      <c r="D62" s="30"/>
      <c r="E62" s="30"/>
      <c r="F62" s="30"/>
    </row>
    <row r="63" ht="15" customHeight="1">
      <c r="F63" s="33"/>
    </row>
    <row r="64" ht="15" customHeight="1">
      <c r="F64" s="33"/>
    </row>
    <row r="65" ht="15" customHeight="1">
      <c r="F65" s="2"/>
    </row>
    <row r="66" ht="15" customHeight="1">
      <c r="F66" s="2"/>
    </row>
    <row r="67" ht="15" customHeight="1">
      <c r="F67" s="2"/>
    </row>
    <row r="68" ht="15" customHeight="1">
      <c r="F68" s="2"/>
    </row>
  </sheetData>
  <sheetProtection/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1">
      <selection activeCell="C68" sqref="C68"/>
    </sheetView>
  </sheetViews>
  <sheetFormatPr defaultColWidth="9.140625" defaultRowHeight="12.75"/>
  <cols>
    <col min="1" max="1" width="43.00390625" style="0" customWidth="1"/>
    <col min="2" max="2" width="17.7109375" style="0" bestFit="1" customWidth="1"/>
    <col min="3" max="3" width="29.00390625" style="0" bestFit="1" customWidth="1"/>
    <col min="4" max="4" width="12.7109375" style="0" bestFit="1" customWidth="1"/>
  </cols>
  <sheetData>
    <row r="1" spans="1:4" ht="18">
      <c r="A1" s="295" t="s">
        <v>377</v>
      </c>
      <c r="B1" s="296"/>
      <c r="C1" s="296"/>
      <c r="D1" s="297"/>
    </row>
    <row r="2" spans="1:4" ht="14.25">
      <c r="A2" s="291" t="s">
        <v>0</v>
      </c>
      <c r="B2" s="291" t="s">
        <v>378</v>
      </c>
      <c r="C2" s="291" t="s">
        <v>1</v>
      </c>
      <c r="D2" s="121"/>
    </row>
    <row r="3" spans="1:4" ht="15">
      <c r="A3" s="200" t="s">
        <v>2</v>
      </c>
      <c r="B3" s="162"/>
      <c r="C3" s="121"/>
      <c r="D3" s="162"/>
    </row>
    <row r="4" spans="1:4" ht="14.25">
      <c r="A4" s="121" t="s">
        <v>379</v>
      </c>
      <c r="B4" s="162">
        <v>220</v>
      </c>
      <c r="C4" s="121">
        <v>151</v>
      </c>
      <c r="D4" s="162">
        <v>33220</v>
      </c>
    </row>
    <row r="5" spans="1:4" ht="14.25">
      <c r="A5" s="121" t="s">
        <v>380</v>
      </c>
      <c r="B5" s="162">
        <v>110</v>
      </c>
      <c r="C5" s="121">
        <v>20</v>
      </c>
      <c r="D5" s="162">
        <v>2200</v>
      </c>
    </row>
    <row r="6" spans="1:4" ht="14.25">
      <c r="A6" s="121" t="s">
        <v>3</v>
      </c>
      <c r="B6" s="162">
        <v>250</v>
      </c>
      <c r="C6" s="121">
        <v>10</v>
      </c>
      <c r="D6" s="162">
        <v>2500</v>
      </c>
    </row>
    <row r="7" spans="1:4" ht="14.25">
      <c r="A7" s="121" t="s">
        <v>381</v>
      </c>
      <c r="B7" s="162">
        <v>125</v>
      </c>
      <c r="C7" s="121">
        <v>3</v>
      </c>
      <c r="D7" s="162">
        <v>375</v>
      </c>
    </row>
    <row r="8" spans="1:4" ht="14.25">
      <c r="A8" s="121" t="s">
        <v>382</v>
      </c>
      <c r="B8" s="162">
        <v>0</v>
      </c>
      <c r="C8" s="121">
        <v>0</v>
      </c>
      <c r="D8" s="162">
        <v>0</v>
      </c>
    </row>
    <row r="9" spans="1:4" ht="15">
      <c r="A9" s="178" t="s">
        <v>4</v>
      </c>
      <c r="B9" s="162"/>
      <c r="C9" s="121">
        <v>184</v>
      </c>
      <c r="D9" s="171">
        <v>38295</v>
      </c>
    </row>
    <row r="10" spans="1:4" ht="14.25">
      <c r="A10" s="121"/>
      <c r="B10" s="162"/>
      <c r="C10" s="121"/>
      <c r="D10" s="162"/>
    </row>
    <row r="11" spans="1:4" ht="14.25">
      <c r="A11" s="170" t="s">
        <v>5</v>
      </c>
      <c r="B11" s="162"/>
      <c r="C11" s="121"/>
      <c r="D11" s="162"/>
    </row>
    <row r="12" spans="1:5" ht="14.25">
      <c r="A12" s="121" t="s">
        <v>383</v>
      </c>
      <c r="B12" s="162">
        <v>65</v>
      </c>
      <c r="C12" s="121">
        <v>20</v>
      </c>
      <c r="D12" s="162">
        <v>1300</v>
      </c>
      <c r="E12" t="s">
        <v>406</v>
      </c>
    </row>
    <row r="13" spans="1:5" ht="25.5">
      <c r="A13" s="121" t="s">
        <v>384</v>
      </c>
      <c r="B13" s="162">
        <v>65</v>
      </c>
      <c r="C13" s="121">
        <v>20</v>
      </c>
      <c r="D13" s="162">
        <v>1300</v>
      </c>
      <c r="E13" t="s">
        <v>407</v>
      </c>
    </row>
    <row r="14" spans="1:5" ht="25.5">
      <c r="A14" s="121" t="s">
        <v>385</v>
      </c>
      <c r="B14" s="162">
        <v>65</v>
      </c>
      <c r="C14" s="121">
        <v>20</v>
      </c>
      <c r="D14" s="162">
        <v>1300</v>
      </c>
      <c r="E14" t="s">
        <v>408</v>
      </c>
    </row>
    <row r="15" spans="1:4" ht="15">
      <c r="A15" s="121"/>
      <c r="B15" s="162"/>
      <c r="C15" s="121"/>
      <c r="D15" s="171">
        <v>3900</v>
      </c>
    </row>
    <row r="16" spans="1:4" ht="14.25">
      <c r="A16" s="121"/>
      <c r="B16" s="162"/>
      <c r="C16" s="121" t="s">
        <v>4</v>
      </c>
      <c r="D16" s="292">
        <v>42195</v>
      </c>
    </row>
    <row r="17" spans="1:4" ht="14.25">
      <c r="A17" s="121"/>
      <c r="B17" s="162"/>
      <c r="C17" s="121"/>
      <c r="D17" s="277"/>
    </row>
    <row r="18" spans="1:4" ht="14.25">
      <c r="A18" s="170" t="s">
        <v>6</v>
      </c>
      <c r="B18" s="162"/>
      <c r="C18" s="121"/>
      <c r="D18" s="162"/>
    </row>
    <row r="19" spans="1:4" ht="14.25">
      <c r="A19" s="121" t="s">
        <v>7</v>
      </c>
      <c r="B19" s="162">
        <v>4000</v>
      </c>
      <c r="C19" s="121">
        <v>2</v>
      </c>
      <c r="D19" s="162">
        <v>8000</v>
      </c>
    </row>
    <row r="20" spans="1:4" ht="14.25">
      <c r="A20" s="121" t="s">
        <v>8</v>
      </c>
      <c r="B20" s="162">
        <v>3000</v>
      </c>
      <c r="C20" s="121">
        <v>0</v>
      </c>
      <c r="D20" s="162">
        <v>0</v>
      </c>
    </row>
    <row r="21" spans="1:4" ht="14.25">
      <c r="A21" s="167" t="s">
        <v>9</v>
      </c>
      <c r="B21" s="162">
        <v>2000</v>
      </c>
      <c r="C21" s="121">
        <v>1</v>
      </c>
      <c r="D21" s="162">
        <v>2000</v>
      </c>
    </row>
    <row r="22" spans="1:4" ht="14.25">
      <c r="A22" s="167" t="s">
        <v>10</v>
      </c>
      <c r="B22" s="162">
        <v>500</v>
      </c>
      <c r="C22" s="121">
        <v>4</v>
      </c>
      <c r="D22" s="162">
        <v>2000</v>
      </c>
    </row>
    <row r="23" spans="1:4" ht="14.25">
      <c r="A23" s="167" t="s">
        <v>386</v>
      </c>
      <c r="B23" s="162">
        <v>3500</v>
      </c>
      <c r="C23" s="121">
        <v>1</v>
      </c>
      <c r="D23" s="162">
        <v>3500</v>
      </c>
    </row>
    <row r="24" spans="1:4" ht="14.25">
      <c r="A24" s="167" t="s">
        <v>11</v>
      </c>
      <c r="B24" s="162">
        <v>800</v>
      </c>
      <c r="C24" s="121">
        <v>2</v>
      </c>
      <c r="D24" s="162">
        <v>1600</v>
      </c>
    </row>
    <row r="25" spans="1:4" ht="14.25">
      <c r="A25" s="121" t="s">
        <v>12</v>
      </c>
      <c r="B25" s="162">
        <v>1000</v>
      </c>
      <c r="C25" s="121">
        <v>1</v>
      </c>
      <c r="D25" s="162">
        <v>1000</v>
      </c>
    </row>
    <row r="26" spans="1:4" ht="14.25">
      <c r="A26" s="121" t="s">
        <v>13</v>
      </c>
      <c r="B26" s="162">
        <v>1500</v>
      </c>
      <c r="C26" s="121">
        <v>1</v>
      </c>
      <c r="D26" s="162">
        <v>1500</v>
      </c>
    </row>
    <row r="27" spans="1:4" ht="14.25">
      <c r="A27" s="121" t="s">
        <v>14</v>
      </c>
      <c r="B27" s="162">
        <v>0</v>
      </c>
      <c r="C27" s="121">
        <v>0</v>
      </c>
      <c r="D27" s="162">
        <v>0</v>
      </c>
    </row>
    <row r="28" spans="1:4" ht="14.25">
      <c r="A28" s="284" t="s">
        <v>15</v>
      </c>
      <c r="B28" s="162">
        <v>500</v>
      </c>
      <c r="C28" s="284">
        <v>1</v>
      </c>
      <c r="D28" s="162">
        <v>500</v>
      </c>
    </row>
    <row r="29" spans="1:4" ht="14.25">
      <c r="A29" s="284" t="s">
        <v>387</v>
      </c>
      <c r="B29" s="162">
        <v>1600</v>
      </c>
      <c r="C29" s="284">
        <v>1</v>
      </c>
      <c r="D29" s="162">
        <v>1600</v>
      </c>
    </row>
    <row r="30" spans="1:4" ht="15">
      <c r="A30" s="121"/>
      <c r="B30" s="162"/>
      <c r="C30" s="121">
        <v>14</v>
      </c>
      <c r="D30" s="171">
        <v>21700</v>
      </c>
    </row>
    <row r="31" spans="1:4" ht="15">
      <c r="A31" s="121"/>
      <c r="B31" s="162"/>
      <c r="C31" s="121"/>
      <c r="D31" s="171"/>
    </row>
    <row r="32" spans="1:4" ht="15">
      <c r="A32" s="200" t="s">
        <v>16</v>
      </c>
      <c r="B32" s="162"/>
      <c r="C32" s="121"/>
      <c r="D32" s="162"/>
    </row>
    <row r="33" spans="1:5" ht="89.25">
      <c r="A33" s="121" t="s">
        <v>379</v>
      </c>
      <c r="B33" s="162">
        <v>750</v>
      </c>
      <c r="C33" s="121">
        <v>6</v>
      </c>
      <c r="D33" s="162">
        <v>4500</v>
      </c>
      <c r="E33" t="s">
        <v>409</v>
      </c>
    </row>
    <row r="34" spans="1:4" ht="14.25">
      <c r="A34" s="121" t="s">
        <v>3</v>
      </c>
      <c r="B34" s="162">
        <v>850</v>
      </c>
      <c r="C34" s="121">
        <v>2</v>
      </c>
      <c r="D34" s="162">
        <v>1700</v>
      </c>
    </row>
    <row r="35" spans="1:4" ht="15">
      <c r="A35" s="121"/>
      <c r="B35" s="162"/>
      <c r="C35" s="121">
        <v>8</v>
      </c>
      <c r="D35" s="171">
        <v>6200</v>
      </c>
    </row>
    <row r="36" spans="1:4" ht="14.25">
      <c r="A36" s="278"/>
      <c r="B36" s="162"/>
      <c r="C36" s="121"/>
      <c r="D36" s="121"/>
    </row>
    <row r="37" spans="1:4" ht="14.25">
      <c r="A37" s="180"/>
      <c r="B37" s="209"/>
      <c r="C37" s="289" t="s">
        <v>388</v>
      </c>
      <c r="D37" s="292">
        <v>27900</v>
      </c>
    </row>
    <row r="38" spans="1:4" ht="15">
      <c r="A38" s="298" t="s">
        <v>389</v>
      </c>
      <c r="B38" s="291"/>
      <c r="C38" s="291"/>
      <c r="D38" s="300">
        <v>70095</v>
      </c>
    </row>
    <row r="39" spans="1:4" ht="12.75">
      <c r="A39" s="277"/>
      <c r="B39" s="277"/>
      <c r="C39" s="277"/>
      <c r="D39" s="277"/>
    </row>
    <row r="40" spans="1:4" ht="14.25">
      <c r="A40" s="291" t="s">
        <v>390</v>
      </c>
      <c r="B40" s="291" t="s">
        <v>378</v>
      </c>
      <c r="C40" s="291" t="s">
        <v>1</v>
      </c>
      <c r="D40" s="121"/>
    </row>
    <row r="41" spans="1:4" ht="14.25">
      <c r="A41" s="170" t="s">
        <v>17</v>
      </c>
      <c r="B41" s="162"/>
      <c r="C41" s="121"/>
      <c r="D41" s="162"/>
    </row>
    <row r="42" spans="1:5" ht="51">
      <c r="A42" s="161" t="s">
        <v>18</v>
      </c>
      <c r="B42" s="162"/>
      <c r="C42" s="121">
        <v>0</v>
      </c>
      <c r="D42" s="162">
        <v>0</v>
      </c>
      <c r="E42" t="s">
        <v>410</v>
      </c>
    </row>
    <row r="43" spans="1:4" ht="15">
      <c r="A43" s="121"/>
      <c r="B43" s="162"/>
      <c r="C43" s="121"/>
      <c r="D43" s="171">
        <v>0</v>
      </c>
    </row>
    <row r="44" spans="1:4" ht="14.25">
      <c r="A44" s="170" t="s">
        <v>391</v>
      </c>
      <c r="B44" s="162"/>
      <c r="C44" s="167"/>
      <c r="D44" s="162"/>
    </row>
    <row r="45" spans="1:4" ht="14.25">
      <c r="A45" s="121" t="s">
        <v>247</v>
      </c>
      <c r="B45" s="302">
        <v>850</v>
      </c>
      <c r="C45" s="121">
        <v>1</v>
      </c>
      <c r="D45" s="301">
        <v>850</v>
      </c>
    </row>
    <row r="46" spans="1:4" ht="14.25">
      <c r="A46" s="121" t="s">
        <v>249</v>
      </c>
      <c r="B46" s="302">
        <v>600</v>
      </c>
      <c r="C46" s="121">
        <v>0</v>
      </c>
      <c r="D46" s="301">
        <v>0</v>
      </c>
    </row>
    <row r="47" spans="1:5" ht="51">
      <c r="A47" s="121" t="s">
        <v>19</v>
      </c>
      <c r="B47" s="162">
        <v>10125</v>
      </c>
      <c r="C47" s="121">
        <v>1</v>
      </c>
      <c r="D47" s="282">
        <v>0</v>
      </c>
      <c r="E47" t="s">
        <v>411</v>
      </c>
    </row>
    <row r="48" spans="1:5" ht="51">
      <c r="A48" s="161" t="s">
        <v>392</v>
      </c>
      <c r="B48" s="279">
        <v>24620</v>
      </c>
      <c r="C48" s="121">
        <v>1</v>
      </c>
      <c r="D48" s="162">
        <v>0</v>
      </c>
      <c r="E48" t="s">
        <v>411</v>
      </c>
    </row>
    <row r="49" spans="1:5" ht="63.75">
      <c r="A49" s="121"/>
      <c r="B49" s="162"/>
      <c r="C49" s="121" t="s">
        <v>393</v>
      </c>
      <c r="D49" s="281">
        <v>36408</v>
      </c>
      <c r="E49" t="s">
        <v>412</v>
      </c>
    </row>
    <row r="50" spans="1:4" ht="14.25">
      <c r="A50" s="121"/>
      <c r="B50" s="162"/>
      <c r="C50" s="290" t="s">
        <v>394</v>
      </c>
      <c r="D50" s="290">
        <v>1.23</v>
      </c>
    </row>
    <row r="51" spans="1:4" ht="15">
      <c r="A51" s="121"/>
      <c r="B51" s="162"/>
      <c r="C51" s="121" t="s">
        <v>395</v>
      </c>
      <c r="D51" s="293">
        <v>45631.84</v>
      </c>
    </row>
    <row r="52" spans="1:4" ht="14.25">
      <c r="A52" s="121"/>
      <c r="B52" s="162"/>
      <c r="C52" s="121"/>
      <c r="D52" s="121"/>
    </row>
    <row r="53" spans="1:4" ht="14.25">
      <c r="A53" s="121"/>
      <c r="B53" s="162"/>
      <c r="C53" s="121"/>
      <c r="D53" s="121"/>
    </row>
    <row r="54" spans="1:4" ht="12.75">
      <c r="A54" s="170" t="s">
        <v>20</v>
      </c>
      <c r="B54" s="19"/>
      <c r="C54" s="283"/>
      <c r="D54" s="19"/>
    </row>
    <row r="55" spans="1:5" ht="51">
      <c r="A55" s="284" t="s">
        <v>396</v>
      </c>
      <c r="B55" s="19">
        <v>750</v>
      </c>
      <c r="C55" s="284">
        <v>1</v>
      </c>
      <c r="D55" s="162">
        <v>750</v>
      </c>
      <c r="E55" t="s">
        <v>413</v>
      </c>
    </row>
    <row r="56" spans="1:4" ht="14.25">
      <c r="A56" s="284"/>
      <c r="B56" s="19"/>
      <c r="C56" s="284"/>
      <c r="D56" s="162"/>
    </row>
    <row r="57" spans="1:4" ht="14.25">
      <c r="A57" s="284"/>
      <c r="B57" s="19"/>
      <c r="C57" s="284"/>
      <c r="D57" s="162">
        <v>750</v>
      </c>
    </row>
    <row r="58" spans="1:4" ht="14.25">
      <c r="A58" s="170" t="s">
        <v>397</v>
      </c>
      <c r="B58" s="162"/>
      <c r="C58" s="121"/>
      <c r="D58" s="162"/>
    </row>
    <row r="59" spans="1:4" ht="14.25">
      <c r="A59" s="121" t="s">
        <v>21</v>
      </c>
      <c r="B59" s="162"/>
      <c r="C59" s="121"/>
      <c r="D59" s="162">
        <v>0</v>
      </c>
    </row>
    <row r="60" spans="1:4" ht="14.25">
      <c r="A60" s="121" t="s">
        <v>22</v>
      </c>
      <c r="B60" s="162"/>
      <c r="C60" s="121"/>
      <c r="D60" s="162">
        <v>0</v>
      </c>
    </row>
    <row r="61" spans="1:4" ht="14.25">
      <c r="A61" s="121" t="s">
        <v>23</v>
      </c>
      <c r="B61" s="162"/>
      <c r="C61" s="121"/>
      <c r="D61" s="162">
        <v>0</v>
      </c>
    </row>
    <row r="62" spans="1:4" ht="14.25">
      <c r="A62" s="121" t="s">
        <v>24</v>
      </c>
      <c r="B62" s="162"/>
      <c r="C62" s="121"/>
      <c r="D62" s="162">
        <v>0</v>
      </c>
    </row>
    <row r="63" spans="1:4" ht="14.25">
      <c r="A63" s="121"/>
      <c r="B63" s="162"/>
      <c r="C63" s="167"/>
      <c r="D63" s="162">
        <v>0</v>
      </c>
    </row>
    <row r="64" spans="1:4" ht="15">
      <c r="A64" s="121"/>
      <c r="B64" s="162"/>
      <c r="C64" s="167"/>
      <c r="D64" s="171"/>
    </row>
    <row r="65" spans="1:4" ht="14.25">
      <c r="A65" s="170" t="s">
        <v>398</v>
      </c>
      <c r="B65" s="162"/>
      <c r="C65" s="121"/>
      <c r="D65" s="285"/>
    </row>
    <row r="66" spans="1:4" ht="14.25">
      <c r="A66" s="161" t="s">
        <v>25</v>
      </c>
      <c r="B66" s="286"/>
      <c r="C66" s="26"/>
      <c r="D66" s="162">
        <v>10888.2</v>
      </c>
    </row>
    <row r="67" spans="1:4" ht="14.25">
      <c r="A67" s="161" t="s">
        <v>399</v>
      </c>
      <c r="B67" s="162"/>
      <c r="C67" s="277"/>
      <c r="D67" s="162"/>
    </row>
    <row r="68" spans="1:4" ht="14.25">
      <c r="A68" s="290" t="s">
        <v>394</v>
      </c>
      <c r="B68" s="277"/>
      <c r="C68" s="290">
        <v>1.31285</v>
      </c>
      <c r="D68" s="162"/>
    </row>
    <row r="69" spans="1:4" ht="15">
      <c r="A69" s="280" t="s">
        <v>26</v>
      </c>
      <c r="B69" s="162"/>
      <c r="C69" s="121"/>
      <c r="D69" s="293">
        <v>14294.573370000002</v>
      </c>
    </row>
    <row r="70" spans="1:4" ht="14.25">
      <c r="A70" s="121"/>
      <c r="B70" s="162"/>
      <c r="C70" s="277"/>
      <c r="D70" s="277"/>
    </row>
    <row r="71" spans="1:4" ht="14.25">
      <c r="A71" s="161"/>
      <c r="B71" s="162"/>
      <c r="C71" s="121"/>
      <c r="D71" s="162"/>
    </row>
    <row r="72" spans="1:4" ht="15">
      <c r="A72" s="280" t="s">
        <v>400</v>
      </c>
      <c r="B72" s="162" t="s">
        <v>401</v>
      </c>
      <c r="C72" s="121" t="s">
        <v>402</v>
      </c>
      <c r="D72" s="162"/>
    </row>
    <row r="73" spans="1:4" ht="15">
      <c r="A73" s="280"/>
      <c r="B73" s="162">
        <v>149</v>
      </c>
      <c r="C73" s="121">
        <v>0</v>
      </c>
      <c r="D73" s="162">
        <v>0</v>
      </c>
    </row>
    <row r="74" spans="1:4" ht="15">
      <c r="A74" s="280"/>
      <c r="B74" s="162"/>
      <c r="C74" s="121"/>
      <c r="D74" s="162"/>
    </row>
    <row r="75" spans="1:4" ht="15">
      <c r="A75" s="178" t="s">
        <v>403</v>
      </c>
      <c r="B75" s="287"/>
      <c r="C75" s="178"/>
      <c r="D75" s="162">
        <v>1097.94</v>
      </c>
    </row>
    <row r="76" spans="1:4" ht="15">
      <c r="A76" s="178" t="s">
        <v>27</v>
      </c>
      <c r="B76" s="287">
        <v>0.1</v>
      </c>
      <c r="C76" s="178"/>
      <c r="D76" s="162">
        <v>7009.5</v>
      </c>
    </row>
    <row r="77" spans="1:4" ht="15">
      <c r="A77" s="178"/>
      <c r="B77" s="287"/>
      <c r="C77" s="178"/>
      <c r="D77" s="162"/>
    </row>
    <row r="78" spans="1:4" ht="15">
      <c r="A78" s="178" t="s">
        <v>28</v>
      </c>
      <c r="B78" s="287"/>
      <c r="C78" s="178"/>
      <c r="D78" s="162">
        <v>0</v>
      </c>
    </row>
    <row r="79" spans="1:4" ht="14.25">
      <c r="A79" s="121"/>
      <c r="B79" s="162"/>
      <c r="C79" s="121"/>
      <c r="D79" s="162"/>
    </row>
    <row r="80" spans="1:4" ht="15">
      <c r="A80" s="298" t="s">
        <v>404</v>
      </c>
      <c r="B80" s="298"/>
      <c r="C80" s="298"/>
      <c r="D80" s="299">
        <v>68783.85337</v>
      </c>
    </row>
    <row r="81" spans="1:4" ht="12.75">
      <c r="A81" s="288"/>
      <c r="B81" s="288"/>
      <c r="C81" s="288"/>
      <c r="D81" s="278"/>
    </row>
    <row r="82" spans="1:4" ht="15">
      <c r="A82" s="140"/>
      <c r="B82" s="140"/>
      <c r="C82" s="294" t="s">
        <v>405</v>
      </c>
      <c r="D82" s="171">
        <v>1311.146630000003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52.7109375" style="8" customWidth="1"/>
    <col min="2" max="2" width="22.421875" style="8" customWidth="1"/>
    <col min="3" max="3" width="15.7109375" style="8" customWidth="1"/>
    <col min="4" max="5" width="13.00390625" style="8" customWidth="1"/>
    <col min="6" max="16384" width="8.00390625" style="8" customWidth="1"/>
  </cols>
  <sheetData>
    <row r="1" ht="30" customHeight="1">
      <c r="A1" s="119" t="s">
        <v>154</v>
      </c>
    </row>
    <row r="2" spans="1:6" ht="14.25" customHeight="1">
      <c r="A2" s="10" t="s">
        <v>17</v>
      </c>
      <c r="B2" s="3"/>
      <c r="C2" s="4"/>
      <c r="D2" s="3"/>
      <c r="E2" s="7"/>
      <c r="F2" s="9"/>
    </row>
    <row r="3" spans="1:6" ht="14.25" customHeight="1">
      <c r="A3" s="12" t="s">
        <v>18</v>
      </c>
      <c r="B3" s="3"/>
      <c r="C3" s="19">
        <v>0</v>
      </c>
      <c r="D3" s="19">
        <v>0</v>
      </c>
      <c r="E3" s="7"/>
      <c r="F3" s="9"/>
    </row>
    <row r="4" spans="1:6" ht="14.25" customHeight="1">
      <c r="A4" s="12" t="s">
        <v>155</v>
      </c>
      <c r="B4" s="13">
        <v>0.23</v>
      </c>
      <c r="C4" s="19">
        <v>0</v>
      </c>
      <c r="D4" s="19">
        <f>D3*B4</f>
        <v>0</v>
      </c>
      <c r="E4" s="7">
        <v>1.325325</v>
      </c>
      <c r="F4" s="9"/>
    </row>
    <row r="5" spans="1:6" ht="15" customHeight="1">
      <c r="A5" s="4"/>
      <c r="B5" s="3"/>
      <c r="C5" s="4"/>
      <c r="D5" s="19">
        <f>SUM(D3:D4)</f>
        <v>0</v>
      </c>
      <c r="E5" s="7"/>
      <c r="F5" s="9"/>
    </row>
    <row r="6" spans="1:6" ht="14.25" customHeight="1">
      <c r="A6" s="170" t="s">
        <v>156</v>
      </c>
      <c r="B6" s="14"/>
      <c r="C6" s="4"/>
      <c r="D6" s="3"/>
      <c r="E6" s="7"/>
      <c r="F6" s="9"/>
    </row>
    <row r="7" spans="1:6" ht="14.25" customHeight="1">
      <c r="A7" s="169" t="s">
        <v>19</v>
      </c>
      <c r="B7" s="15"/>
      <c r="C7" s="19"/>
      <c r="D7" s="17"/>
      <c r="E7" s="7"/>
      <c r="F7" s="9"/>
    </row>
    <row r="8" spans="1:6" ht="14.25" customHeight="1">
      <c r="A8" s="121" t="s">
        <v>157</v>
      </c>
      <c r="B8" s="3"/>
      <c r="C8" s="19"/>
      <c r="E8" s="7"/>
      <c r="F8" s="9"/>
    </row>
    <row r="9" spans="1:6" ht="14.25" customHeight="1">
      <c r="A9" s="121"/>
      <c r="B9" s="3"/>
      <c r="C9" s="4"/>
      <c r="D9" s="19"/>
      <c r="E9" s="7"/>
      <c r="F9" s="9"/>
    </row>
    <row r="10" spans="1:6" ht="12.75">
      <c r="A10" s="10" t="s">
        <v>20</v>
      </c>
      <c r="B10" s="19"/>
      <c r="C10" s="20"/>
      <c r="E10" s="7"/>
      <c r="F10" s="9"/>
    </row>
    <row r="11" spans="1:6" ht="14.25">
      <c r="A11" s="21" t="s">
        <v>158</v>
      </c>
      <c r="B11" s="19"/>
      <c r="C11" s="3">
        <v>0</v>
      </c>
      <c r="D11" s="19"/>
      <c r="E11" s="7"/>
      <c r="F11" s="9"/>
    </row>
    <row r="12" spans="1:6" ht="14.25">
      <c r="A12" s="21" t="s">
        <v>120</v>
      </c>
      <c r="B12" s="19"/>
      <c r="C12" s="3">
        <v>1000</v>
      </c>
      <c r="D12" s="19"/>
      <c r="E12" s="7"/>
      <c r="F12" s="9"/>
    </row>
    <row r="13" spans="1:6" ht="14.25">
      <c r="A13" s="21" t="s">
        <v>117</v>
      </c>
      <c r="B13" s="19"/>
      <c r="C13" s="3">
        <v>0</v>
      </c>
      <c r="D13" s="19"/>
      <c r="E13" s="7"/>
      <c r="F13" s="9"/>
    </row>
    <row r="14" spans="1:6" ht="14.25">
      <c r="A14" s="21" t="s">
        <v>159</v>
      </c>
      <c r="B14" s="19"/>
      <c r="C14" s="3">
        <v>0</v>
      </c>
      <c r="D14" s="19"/>
      <c r="E14" s="7"/>
      <c r="F14" s="9"/>
    </row>
    <row r="15" spans="1:6" ht="14.25" customHeight="1">
      <c r="A15" s="21" t="s">
        <v>115</v>
      </c>
      <c r="B15" s="21"/>
      <c r="C15" s="3">
        <v>50</v>
      </c>
      <c r="D15" s="19"/>
      <c r="E15" s="7"/>
      <c r="F15" s="9"/>
    </row>
    <row r="16" spans="1:6" ht="14.25" customHeight="1">
      <c r="A16" s="21" t="s">
        <v>122</v>
      </c>
      <c r="B16" s="21"/>
      <c r="C16" s="3">
        <v>200</v>
      </c>
      <c r="D16" s="19"/>
      <c r="E16" s="7"/>
      <c r="F16" s="9"/>
    </row>
    <row r="17" spans="1:6" ht="14.25">
      <c r="A17" s="21" t="s">
        <v>160</v>
      </c>
      <c r="B17" s="19"/>
      <c r="C17" s="3">
        <v>0</v>
      </c>
      <c r="D17" s="19"/>
      <c r="E17" s="7"/>
      <c r="F17" s="9"/>
    </row>
    <row r="18" spans="1:6" ht="12.75">
      <c r="A18" s="21"/>
      <c r="B18" s="19"/>
      <c r="D18" s="18"/>
      <c r="E18" s="7"/>
      <c r="F18" s="9"/>
    </row>
    <row r="19" spans="1:6" ht="14.25">
      <c r="A19" s="21"/>
      <c r="B19" s="19"/>
      <c r="D19" s="3"/>
      <c r="E19" s="7"/>
      <c r="F19" s="9"/>
    </row>
    <row r="20" spans="1:6" ht="14.25" customHeight="1">
      <c r="A20" s="10" t="s">
        <v>161</v>
      </c>
      <c r="B20" s="3"/>
      <c r="C20" s="4"/>
      <c r="E20" s="7"/>
      <c r="F20" s="9"/>
    </row>
    <row r="21" spans="1:6" ht="14.25" customHeight="1">
      <c r="A21" s="23" t="s">
        <v>162</v>
      </c>
      <c r="B21" s="3"/>
      <c r="C21" s="4"/>
      <c r="D21" s="3"/>
      <c r="E21" s="7"/>
      <c r="F21" s="9"/>
    </row>
    <row r="22" spans="1:6" ht="14.25" customHeight="1">
      <c r="A22" s="4" t="s">
        <v>21</v>
      </c>
      <c r="B22" s="3"/>
      <c r="C22" s="4"/>
      <c r="D22" s="3"/>
      <c r="E22" s="7"/>
      <c r="F22" s="9"/>
    </row>
    <row r="23" spans="1:6" ht="14.25" customHeight="1">
      <c r="A23" s="4" t="s">
        <v>22</v>
      </c>
      <c r="B23" s="3"/>
      <c r="C23" s="4"/>
      <c r="D23" s="3"/>
      <c r="E23" s="7"/>
      <c r="F23" s="9"/>
    </row>
    <row r="24" spans="1:6" ht="14.25" customHeight="1">
      <c r="A24" s="4" t="s">
        <v>23</v>
      </c>
      <c r="B24" s="3"/>
      <c r="C24" s="4"/>
      <c r="D24" s="3"/>
      <c r="E24" s="7"/>
      <c r="F24" s="9"/>
    </row>
    <row r="25" spans="1:6" ht="14.25" customHeight="1">
      <c r="A25" s="4" t="s">
        <v>24</v>
      </c>
      <c r="B25" s="3"/>
      <c r="C25" s="4"/>
      <c r="D25" s="3"/>
      <c r="E25" s="7"/>
      <c r="F25" s="9"/>
    </row>
    <row r="26" spans="1:6" ht="15" customHeight="1">
      <c r="A26" s="4"/>
      <c r="B26" s="3"/>
      <c r="C26" s="11"/>
      <c r="D26" s="6"/>
      <c r="E26" s="7"/>
      <c r="F26" s="9"/>
    </row>
    <row r="27" spans="1:6" ht="15" customHeight="1">
      <c r="A27" s="4"/>
      <c r="B27" s="3"/>
      <c r="C27" s="11"/>
      <c r="D27" s="6"/>
      <c r="E27" s="7"/>
      <c r="F27" s="9"/>
    </row>
    <row r="28" spans="1:6" ht="14.25" customHeight="1">
      <c r="A28" s="10" t="s">
        <v>163</v>
      </c>
      <c r="B28" s="3"/>
      <c r="C28" s="4"/>
      <c r="D28" s="24"/>
      <c r="E28" s="7"/>
      <c r="F28" s="9"/>
    </row>
    <row r="29" spans="1:6" ht="14.25" customHeight="1">
      <c r="A29" s="12" t="s">
        <v>25</v>
      </c>
      <c r="B29" s="25"/>
      <c r="C29" s="26"/>
      <c r="D29" s="3"/>
      <c r="E29" s="7"/>
      <c r="F29" s="9"/>
    </row>
    <row r="30" spans="1:6" ht="14.25" customHeight="1">
      <c r="A30" s="12" t="s">
        <v>164</v>
      </c>
      <c r="B30" s="3"/>
      <c r="C30" s="4"/>
      <c r="D30" s="3"/>
      <c r="E30" s="7"/>
      <c r="F30" s="9"/>
    </row>
    <row r="31" spans="1:6" ht="14.25" customHeight="1">
      <c r="A31" s="12" t="s">
        <v>165</v>
      </c>
      <c r="B31" s="3"/>
      <c r="C31" s="4"/>
      <c r="D31" s="3"/>
      <c r="E31" s="7"/>
      <c r="F31" s="9"/>
    </row>
    <row r="32" spans="1:6" ht="14.25" customHeight="1">
      <c r="A32" s="140" t="s">
        <v>166</v>
      </c>
      <c r="B32" s="3"/>
      <c r="C32" s="4"/>
      <c r="D32" s="3"/>
      <c r="E32" s="7"/>
      <c r="F32" s="9"/>
    </row>
    <row r="33" spans="1:6" ht="14.25" customHeight="1">
      <c r="A33" s="161" t="s">
        <v>167</v>
      </c>
      <c r="B33" s="3"/>
      <c r="C33" s="4"/>
      <c r="D33" s="3"/>
      <c r="E33" s="7"/>
      <c r="F33" s="9"/>
    </row>
    <row r="34" spans="1:6" ht="14.25" customHeight="1">
      <c r="A34" s="12"/>
      <c r="B34" s="3"/>
      <c r="C34" s="4"/>
      <c r="D34" s="3"/>
      <c r="E34" s="7"/>
      <c r="F34" s="9"/>
    </row>
    <row r="35" spans="1:6" ht="15" customHeight="1">
      <c r="A35" s="16" t="s">
        <v>26</v>
      </c>
      <c r="B35" s="3"/>
      <c r="C35" s="4"/>
      <c r="D35" s="6"/>
      <c r="E35" s="7"/>
      <c r="F35" s="9"/>
    </row>
    <row r="36" spans="1:6" ht="14.25" customHeight="1">
      <c r="A36" s="161" t="s">
        <v>168</v>
      </c>
      <c r="B36" s="162"/>
      <c r="C36" s="4"/>
      <c r="D36" s="3"/>
      <c r="E36" s="7"/>
      <c r="F36" s="9"/>
    </row>
    <row r="37" spans="1:6" ht="14.25" customHeight="1">
      <c r="A37" s="12"/>
      <c r="B37" s="3"/>
      <c r="C37" s="4"/>
      <c r="D37" s="3"/>
      <c r="E37" s="7"/>
      <c r="F37" s="9"/>
    </row>
    <row r="38" spans="1:6" ht="15" customHeight="1">
      <c r="A38" s="16" t="s">
        <v>169</v>
      </c>
      <c r="B38" s="6"/>
      <c r="C38" s="5"/>
      <c r="D38" s="6"/>
      <c r="E38" s="7"/>
      <c r="F38" s="9"/>
    </row>
    <row r="39" spans="1:6" ht="15" customHeight="1">
      <c r="A39" s="4"/>
      <c r="B39" s="3"/>
      <c r="C39" s="4"/>
      <c r="D39" s="6"/>
      <c r="E39" s="7"/>
      <c r="F39" s="9"/>
    </row>
    <row r="40" spans="1:6" ht="15" customHeight="1">
      <c r="A40" s="5" t="s">
        <v>170</v>
      </c>
      <c r="B40" s="75">
        <v>0.029</v>
      </c>
      <c r="C40" s="5"/>
      <c r="D40" s="6"/>
      <c r="E40" s="7"/>
      <c r="F40" s="9"/>
    </row>
    <row r="41" spans="1:4" s="9" customFormat="1" ht="15" customHeight="1">
      <c r="A41" s="4" t="s">
        <v>171</v>
      </c>
      <c r="B41" s="75"/>
      <c r="C41" s="5"/>
      <c r="D41" s="76"/>
    </row>
    <row r="42" spans="1:5" s="9" customFormat="1" ht="15" customHeight="1">
      <c r="A42" s="4" t="s">
        <v>172</v>
      </c>
      <c r="B42" s="75"/>
      <c r="C42" s="5"/>
      <c r="D42" s="77"/>
      <c r="E42" s="7"/>
    </row>
    <row r="43" spans="1:5" s="9" customFormat="1" ht="15" customHeight="1">
      <c r="A43" s="5" t="s">
        <v>173</v>
      </c>
      <c r="B43" s="75"/>
      <c r="C43" s="5"/>
      <c r="D43" s="6"/>
      <c r="E43" s="7"/>
    </row>
    <row r="44" spans="1:5" s="9" customFormat="1" ht="15" customHeight="1">
      <c r="A44" s="5"/>
      <c r="B44" s="75"/>
      <c r="C44" s="5"/>
      <c r="D44" s="6"/>
      <c r="E44" s="7"/>
    </row>
    <row r="45" spans="1:5" s="9" customFormat="1" ht="15" customHeight="1">
      <c r="A45" s="5" t="s">
        <v>174</v>
      </c>
      <c r="B45" s="75">
        <v>0</v>
      </c>
      <c r="C45" s="5"/>
      <c r="D45" s="6"/>
      <c r="E45" s="7"/>
    </row>
    <row r="46" spans="1:6" ht="15" customHeight="1">
      <c r="A46" s="5" t="s">
        <v>27</v>
      </c>
      <c r="B46" s="27"/>
      <c r="C46" s="5"/>
      <c r="D46" s="6"/>
      <c r="E46" s="7"/>
      <c r="F46" s="9"/>
    </row>
    <row r="47" spans="1:6" ht="15" customHeight="1">
      <c r="A47" s="5"/>
      <c r="B47" s="27"/>
      <c r="C47" s="5"/>
      <c r="D47" s="6"/>
      <c r="E47" s="7"/>
      <c r="F47" s="9"/>
    </row>
    <row r="48" spans="1:6" ht="15" customHeight="1">
      <c r="A48" s="5" t="s">
        <v>28</v>
      </c>
      <c r="B48" s="27"/>
      <c r="C48" s="5"/>
      <c r="D48" s="6"/>
      <c r="E48" s="7"/>
      <c r="F48" s="9"/>
    </row>
    <row r="49" spans="1:6" ht="14.25" customHeight="1">
      <c r="A49" s="4"/>
      <c r="B49" s="3"/>
      <c r="C49" s="4"/>
      <c r="D49" s="3"/>
      <c r="E49" s="7"/>
      <c r="F49" s="9"/>
    </row>
    <row r="50" spans="1:6" ht="15" customHeight="1">
      <c r="A50" s="5"/>
      <c r="B50" s="3"/>
      <c r="C50" s="4"/>
      <c r="D50" s="6"/>
      <c r="E50" s="7"/>
      <c r="F50" s="9"/>
    </row>
  </sheetData>
  <sheetProtection/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25.140625" style="8" customWidth="1"/>
    <col min="2" max="16384" width="9.140625" style="8" customWidth="1"/>
  </cols>
  <sheetData>
    <row r="1" spans="1:4" ht="54">
      <c r="A1" s="166" t="s">
        <v>225</v>
      </c>
      <c r="B1" s="166"/>
      <c r="C1" s="166"/>
      <c r="D1" s="166"/>
    </row>
    <row r="2" spans="2:5" ht="25.5">
      <c r="B2" s="165" t="s">
        <v>226</v>
      </c>
      <c r="C2" s="165" t="s">
        <v>227</v>
      </c>
      <c r="D2" s="165" t="s">
        <v>228</v>
      </c>
      <c r="E2" s="165" t="s">
        <v>229</v>
      </c>
    </row>
    <row r="3" spans="1:5" ht="12.75">
      <c r="A3" s="8" t="s">
        <v>230</v>
      </c>
      <c r="B3" s="8">
        <v>180</v>
      </c>
      <c r="C3" s="8">
        <v>181</v>
      </c>
      <c r="E3" s="8">
        <f>0.8*B3</f>
        <v>144</v>
      </c>
    </row>
    <row r="4" spans="1:5" ht="12.75">
      <c r="A4" s="8" t="s">
        <v>231</v>
      </c>
      <c r="B4" s="8">
        <v>230</v>
      </c>
      <c r="D4" s="8">
        <v>350</v>
      </c>
      <c r="E4" s="8">
        <f>0.8*B4</f>
        <v>184</v>
      </c>
    </row>
    <row r="5" spans="1:5" ht="12.75">
      <c r="A5" s="8" t="s">
        <v>232</v>
      </c>
      <c r="B5" s="8">
        <v>183</v>
      </c>
      <c r="C5" s="8">
        <v>171</v>
      </c>
      <c r="D5" s="8">
        <f>64+90+95+75+14</f>
        <v>338</v>
      </c>
      <c r="E5" s="8">
        <f>0.8*B5</f>
        <v>146.4</v>
      </c>
    </row>
    <row r="6" spans="1:3" ht="12.75">
      <c r="A6" s="8" t="s">
        <v>233</v>
      </c>
      <c r="C6" s="8">
        <v>125</v>
      </c>
    </row>
    <row r="8" ht="12.75">
      <c r="A8" s="177" t="s">
        <v>234</v>
      </c>
    </row>
    <row r="9" ht="12.75">
      <c r="A9" s="177" t="s">
        <v>235</v>
      </c>
    </row>
    <row r="10" ht="12.75">
      <c r="A10" s="177" t="s">
        <v>236</v>
      </c>
    </row>
    <row r="11" ht="12.75">
      <c r="A11" s="177" t="s">
        <v>237</v>
      </c>
    </row>
    <row r="12" ht="12.75">
      <c r="A12" s="177" t="s">
        <v>238</v>
      </c>
    </row>
    <row r="13" ht="12.75">
      <c r="A13" s="177" t="s">
        <v>239</v>
      </c>
    </row>
    <row r="16" spans="1:3" ht="12.75">
      <c r="A16" s="157" t="s">
        <v>240</v>
      </c>
      <c r="B16" s="157"/>
      <c r="C16" s="157"/>
    </row>
    <row r="17" spans="1:3" ht="12.75">
      <c r="A17" s="186" t="s">
        <v>241</v>
      </c>
      <c r="B17" s="157" t="s">
        <v>242</v>
      </c>
      <c r="C17" s="157" t="s">
        <v>243</v>
      </c>
    </row>
    <row r="18" spans="1:3" ht="12.75">
      <c r="A18" s="185">
        <v>42479</v>
      </c>
      <c r="B18" s="8">
        <v>35</v>
      </c>
      <c r="C18" s="8">
        <v>50</v>
      </c>
    </row>
    <row r="19" spans="1:3" ht="12.75">
      <c r="A19" s="185">
        <v>42480</v>
      </c>
      <c r="B19" s="8">
        <v>56</v>
      </c>
      <c r="C19" s="8">
        <v>100</v>
      </c>
    </row>
    <row r="20" spans="1:3" ht="12.75">
      <c r="A20" s="185">
        <v>42481</v>
      </c>
      <c r="B20" s="8">
        <v>58</v>
      </c>
      <c r="C20" s="8">
        <v>100</v>
      </c>
    </row>
    <row r="21" spans="1:3" ht="12.75">
      <c r="A21" s="185">
        <v>42482</v>
      </c>
      <c r="B21" s="8">
        <v>54</v>
      </c>
      <c r="C21" s="8">
        <v>100</v>
      </c>
    </row>
    <row r="22" spans="1:3" ht="12.75">
      <c r="A22" s="185">
        <v>42483</v>
      </c>
      <c r="B22" s="8">
        <v>12</v>
      </c>
      <c r="C22" s="8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6.28125" style="122" customWidth="1"/>
    <col min="2" max="2" width="22.57421875" style="122" customWidth="1"/>
    <col min="3" max="3" width="17.57421875" style="122" customWidth="1"/>
    <col min="4" max="16384" width="9.140625" style="122" customWidth="1"/>
  </cols>
  <sheetData>
    <row r="1" spans="1:20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39" thickBot="1">
      <c r="A2" s="127" t="s">
        <v>175</v>
      </c>
      <c r="B2" s="127" t="s">
        <v>176</v>
      </c>
      <c r="C2" s="127" t="s">
        <v>177</v>
      </c>
      <c r="D2" s="127" t="s">
        <v>178</v>
      </c>
      <c r="E2" s="127" t="s">
        <v>114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3.5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37" customFormat="1" ht="51.75" thickBot="1">
      <c r="A4" s="135" t="s">
        <v>179</v>
      </c>
      <c r="B4" s="136">
        <v>41395</v>
      </c>
      <c r="C4" s="135" t="s">
        <v>180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s="137" customFormat="1" ht="15" thickBot="1">
      <c r="A5" s="138" t="s">
        <v>181</v>
      </c>
      <c r="B5" s="136">
        <v>41456</v>
      </c>
      <c r="C5" s="135" t="s">
        <v>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37" customFormat="1" ht="15" thickBot="1">
      <c r="A6" s="138" t="s">
        <v>182</v>
      </c>
      <c r="B6" s="136">
        <v>41456</v>
      </c>
      <c r="C6" s="135" t="s">
        <v>183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37" customFormat="1" ht="15" thickBot="1">
      <c r="A7" s="138" t="s">
        <v>184</v>
      </c>
      <c r="B7" s="136">
        <v>41487</v>
      </c>
      <c r="C7" s="135" t="s">
        <v>185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37" customFormat="1" ht="29.25" thickBot="1">
      <c r="A8" s="138" t="s">
        <v>186</v>
      </c>
      <c r="B8" s="136">
        <v>41487</v>
      </c>
      <c r="C8" s="135" t="s">
        <v>185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37" customFormat="1" ht="15" thickBot="1">
      <c r="A9" s="138" t="s">
        <v>187</v>
      </c>
      <c r="B9" s="136">
        <v>41487</v>
      </c>
      <c r="C9" s="135" t="s">
        <v>185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37" customFormat="1" ht="29.25" thickBot="1">
      <c r="A10" s="138" t="s">
        <v>188</v>
      </c>
      <c r="B10" s="136">
        <v>41518</v>
      </c>
      <c r="C10" s="135" t="s">
        <v>183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37" customFormat="1" ht="29.25" thickBot="1">
      <c r="A11" s="138" t="s">
        <v>189</v>
      </c>
      <c r="B11" s="136">
        <v>41518</v>
      </c>
      <c r="C11" s="135" t="s">
        <v>6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37" customFormat="1" ht="29.25" thickBot="1">
      <c r="A12" s="138" t="s">
        <v>190</v>
      </c>
      <c r="B12" s="136">
        <v>41518</v>
      </c>
      <c r="C12" s="135" t="s">
        <v>6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37" customFormat="1" ht="29.25" thickBot="1">
      <c r="A13" s="138" t="s">
        <v>191</v>
      </c>
      <c r="B13" s="136">
        <v>41518</v>
      </c>
      <c r="C13" s="135" t="s">
        <v>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37" customFormat="1" ht="15" thickBot="1">
      <c r="A14" s="138" t="s">
        <v>192</v>
      </c>
      <c r="B14" s="136">
        <v>41579</v>
      </c>
      <c r="C14" s="135" t="s">
        <v>193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ht="15" thickBot="1">
      <c r="A15" s="129" t="s">
        <v>194</v>
      </c>
      <c r="B15" s="130">
        <v>41579</v>
      </c>
      <c r="C15" s="131" t="s">
        <v>195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s="137" customFormat="1" ht="15" thickBot="1">
      <c r="A16" s="138" t="s">
        <v>196</v>
      </c>
      <c r="B16" s="136">
        <v>41592</v>
      </c>
      <c r="C16" s="135" t="s">
        <v>183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37" customFormat="1" ht="15" thickBot="1">
      <c r="A17" s="138" t="s">
        <v>197</v>
      </c>
      <c r="B17" s="136">
        <v>41596</v>
      </c>
      <c r="C17" s="135" t="s">
        <v>183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37" customFormat="1" ht="15" thickBot="1">
      <c r="A18" s="138" t="s">
        <v>198</v>
      </c>
      <c r="B18" s="136">
        <v>41611</v>
      </c>
      <c r="C18" s="135" t="s">
        <v>183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ht="29.25" thickBot="1">
      <c r="A19" s="132" t="s">
        <v>199</v>
      </c>
      <c r="B19" s="133">
        <v>41624</v>
      </c>
      <c r="C19" s="134" t="s">
        <v>183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ht="15" thickBot="1">
      <c r="A20" s="132" t="s">
        <v>200</v>
      </c>
      <c r="B20" s="133">
        <v>41654</v>
      </c>
      <c r="C20" s="134" t="s">
        <v>183</v>
      </c>
      <c r="D20" s="128"/>
      <c r="E20" s="131" t="s">
        <v>201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29.25" thickBot="1">
      <c r="A21" s="129" t="s">
        <v>202</v>
      </c>
      <c r="B21" s="130">
        <v>41628</v>
      </c>
      <c r="C21" s="131" t="s">
        <v>185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15" thickBot="1">
      <c r="A22" s="129" t="s">
        <v>203</v>
      </c>
      <c r="B22" s="130">
        <v>41289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ht="29.25" thickBot="1">
      <c r="A23" s="129" t="s">
        <v>204</v>
      </c>
      <c r="B23" s="131" t="s">
        <v>205</v>
      </c>
      <c r="C23" s="131" t="s">
        <v>206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ht="15" thickBot="1">
      <c r="A24" s="132" t="s">
        <v>207</v>
      </c>
      <c r="B24" s="134" t="s">
        <v>205</v>
      </c>
      <c r="C24" s="134" t="s">
        <v>183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ht="15" thickBot="1">
      <c r="A25" s="129" t="s">
        <v>208</v>
      </c>
      <c r="B25" s="130">
        <v>41701</v>
      </c>
      <c r="C25" s="131" t="s">
        <v>193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ht="43.5" thickBot="1">
      <c r="A26" s="129" t="s">
        <v>209</v>
      </c>
      <c r="B26" s="131" t="s">
        <v>205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ht="15" thickBot="1">
      <c r="A27" s="129" t="s">
        <v>210</v>
      </c>
      <c r="B27" s="130">
        <v>41701</v>
      </c>
      <c r="C27" s="131" t="s">
        <v>6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ht="26.25" thickBot="1">
      <c r="A28" s="129" t="s">
        <v>211</v>
      </c>
      <c r="B28" s="130">
        <v>41701</v>
      </c>
      <c r="C28" s="131" t="s">
        <v>206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ht="26.25" thickBot="1">
      <c r="A29" s="129" t="s">
        <v>212</v>
      </c>
      <c r="B29" s="130">
        <v>41701</v>
      </c>
      <c r="C29" s="131" t="s">
        <v>206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ht="26.25" thickBot="1">
      <c r="A30" s="129" t="s">
        <v>213</v>
      </c>
      <c r="B30" s="130">
        <v>41708</v>
      </c>
      <c r="C30" s="131" t="s">
        <v>206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26.25" thickBot="1">
      <c r="A31" s="129" t="s">
        <v>214</v>
      </c>
      <c r="B31" s="130">
        <v>41708</v>
      </c>
      <c r="C31" s="131" t="s">
        <v>206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29.25" thickBot="1">
      <c r="A32" s="129" t="s">
        <v>215</v>
      </c>
      <c r="B32" s="130">
        <v>41708</v>
      </c>
      <c r="C32" s="131" t="s">
        <v>206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26.25" thickBot="1">
      <c r="A33" s="129" t="s">
        <v>216</v>
      </c>
      <c r="B33" s="131" t="s">
        <v>205</v>
      </c>
      <c r="C33" s="131" t="s">
        <v>206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ht="29.25" thickBot="1">
      <c r="A34" s="129" t="s">
        <v>217</v>
      </c>
      <c r="B34" s="131" t="s">
        <v>205</v>
      </c>
      <c r="C34" s="131" t="s">
        <v>206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ht="15" thickBot="1">
      <c r="A35" s="129" t="s">
        <v>218</v>
      </c>
      <c r="B35" s="131" t="s">
        <v>205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5" thickBot="1">
      <c r="A36" s="129" t="s">
        <v>219</v>
      </c>
      <c r="B36" s="130">
        <v>41716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5" thickBot="1">
      <c r="A37" s="129" t="s">
        <v>220</v>
      </c>
      <c r="B37" s="130">
        <v>41716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</row>
    <row r="38" spans="1:20" ht="15" thickBot="1">
      <c r="A38" s="129" t="s">
        <v>221</v>
      </c>
      <c r="B38" s="130">
        <v>41717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15" thickBot="1">
      <c r="A39" s="129" t="s">
        <v>222</v>
      </c>
      <c r="B39" s="131" t="s">
        <v>205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</row>
    <row r="40" spans="1:19" ht="15" thickBot="1">
      <c r="A40" s="129" t="s">
        <v>223</v>
      </c>
      <c r="B40" s="131" t="s">
        <v>224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Prokrym, Tatiana</dc:creator>
  <cp:keywords/>
  <dc:description/>
  <cp:lastModifiedBy>State of NC</cp:lastModifiedBy>
  <cp:lastPrinted>2016-04-18T17:50:09Z</cp:lastPrinted>
  <dcterms:created xsi:type="dcterms:W3CDTF">2015-03-12T18:31:08Z</dcterms:created>
  <dcterms:modified xsi:type="dcterms:W3CDTF">2016-04-21T15:29:45Z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