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95" yWindow="45" windowWidth="13380" windowHeight="9270"/>
  </bookViews>
  <sheets>
    <sheet name="Budget - projected" sheetId="1" r:id="rId1"/>
    <sheet name="Detailed per menu" sheetId="2" r:id="rId2"/>
    <sheet name="technology" sheetId="4" r:id="rId3"/>
  </sheets>
  <calcPr calcId="145621"/>
</workbook>
</file>

<file path=xl/calcChain.xml><?xml version="1.0" encoding="utf-8"?>
<calcChain xmlns="http://schemas.openxmlformats.org/spreadsheetml/2006/main">
  <c r="D83" i="1" l="1"/>
  <c r="D86" i="1" s="1"/>
  <c r="D88" i="1" s="1"/>
  <c r="K16" i="4" l="1"/>
  <c r="F64" i="4"/>
  <c r="K12" i="4"/>
  <c r="K9" i="4"/>
  <c r="K6" i="4"/>
  <c r="F62" i="4"/>
  <c r="F55" i="4"/>
  <c r="D58" i="4"/>
  <c r="D62" i="4"/>
  <c r="D61" i="4"/>
  <c r="D60" i="4"/>
  <c r="D59" i="4"/>
  <c r="D55" i="4"/>
  <c r="D54" i="4"/>
  <c r="D53" i="4"/>
  <c r="D52" i="4"/>
  <c r="D51" i="4"/>
  <c r="F47" i="4"/>
  <c r="F39" i="4"/>
  <c r="D47" i="4"/>
  <c r="D46" i="4"/>
  <c r="D45" i="4"/>
  <c r="D44" i="4"/>
  <c r="D43" i="4"/>
  <c r="D42" i="4"/>
  <c r="D39" i="4"/>
  <c r="D38" i="4"/>
  <c r="D37" i="4"/>
  <c r="D36" i="4"/>
  <c r="D35" i="4"/>
  <c r="D34" i="4"/>
  <c r="D24" i="4"/>
  <c r="D30" i="4"/>
  <c r="D29" i="4"/>
  <c r="D28" i="4"/>
  <c r="D27" i="4"/>
  <c r="D26" i="4"/>
  <c r="D25" i="4"/>
  <c r="D23" i="4"/>
  <c r="D20" i="4"/>
  <c r="D19" i="4"/>
  <c r="D18" i="4"/>
  <c r="D17" i="4"/>
  <c r="D16" i="4"/>
  <c r="D15" i="4"/>
  <c r="D14" i="4"/>
  <c r="F20" i="4" s="1"/>
  <c r="F11" i="4"/>
  <c r="D9" i="4"/>
  <c r="D8" i="4"/>
  <c r="D7" i="4"/>
  <c r="D6" i="4"/>
  <c r="D11" i="4"/>
  <c r="D10" i="4"/>
  <c r="D5" i="4"/>
  <c r="F30" i="4" l="1"/>
  <c r="P26" i="4"/>
  <c r="O33" i="4" s="1"/>
  <c r="P10" i="4"/>
  <c r="O30" i="4" s="1"/>
  <c r="P19" i="4"/>
  <c r="O32" i="4" s="1"/>
  <c r="O31" i="4" l="1"/>
  <c r="O35" i="4" s="1"/>
  <c r="D78" i="1"/>
  <c r="D77" i="1"/>
  <c r="D76" i="1"/>
  <c r="D75" i="1"/>
  <c r="D68" i="1"/>
  <c r="D9" i="1"/>
  <c r="D60" i="1"/>
  <c r="D59" i="1"/>
  <c r="D56" i="1"/>
  <c r="D55" i="1"/>
  <c r="D54" i="1"/>
  <c r="D50" i="1"/>
  <c r="D49" i="1"/>
  <c r="D48" i="1"/>
  <c r="D45" i="1"/>
  <c r="D44" i="1"/>
  <c r="D30" i="1"/>
  <c r="D31" i="1"/>
  <c r="D29" i="1"/>
  <c r="D28" i="1"/>
  <c r="D27" i="1"/>
  <c r="D26" i="1"/>
  <c r="D24" i="1"/>
  <c r="D23" i="1"/>
  <c r="D22" i="1"/>
  <c r="D21" i="1"/>
  <c r="D16" i="1"/>
  <c r="D15" i="1"/>
  <c r="D11" i="1"/>
  <c r="D10" i="1"/>
  <c r="D8" i="1"/>
  <c r="D7" i="1"/>
  <c r="D12" i="1" l="1"/>
  <c r="D91" i="1" s="1"/>
  <c r="D80" i="1"/>
  <c r="D61" i="1"/>
  <c r="D32" i="1"/>
  <c r="D17" i="1"/>
  <c r="D93" i="1" l="1"/>
  <c r="D35" i="1"/>
  <c r="D90" i="1" s="1"/>
  <c r="D92" i="1" l="1"/>
  <c r="D94" i="1" s="1"/>
  <c r="D97" i="1" s="1"/>
  <c r="D99" i="1" s="1"/>
</calcChain>
</file>

<file path=xl/sharedStrings.xml><?xml version="1.0" encoding="utf-8"?>
<sst xmlns="http://schemas.openxmlformats.org/spreadsheetml/2006/main" count="195" uniqueCount="127">
  <si>
    <t>2017 Evergreen International Conference Budget</t>
  </si>
  <si>
    <t xml:space="preserve">Line item </t>
  </si>
  <si>
    <t>amount</t>
  </si>
  <si>
    <t>quantity</t>
  </si>
  <si>
    <t>total</t>
  </si>
  <si>
    <t>sub-total</t>
  </si>
  <si>
    <t>Revenue</t>
  </si>
  <si>
    <t>Registration</t>
  </si>
  <si>
    <t>full conference, early</t>
  </si>
  <si>
    <t>full conference, regular</t>
  </si>
  <si>
    <t>single day, early</t>
  </si>
  <si>
    <t>single day, regular</t>
  </si>
  <si>
    <t>Exhibitors</t>
  </si>
  <si>
    <t>Sponsorships</t>
  </si>
  <si>
    <t>Early</t>
  </si>
  <si>
    <t>Regular</t>
  </si>
  <si>
    <t>Hackfest</t>
  </si>
  <si>
    <t>Reception</t>
  </si>
  <si>
    <t>Keynote</t>
  </si>
  <si>
    <t>Snacks</t>
  </si>
  <si>
    <t>Breakfast</t>
  </si>
  <si>
    <t>Breakfast -Wed./Sat.</t>
  </si>
  <si>
    <t>TOTAL ALL REVENUE</t>
  </si>
  <si>
    <t>Expenses</t>
  </si>
  <si>
    <t>Wednesday</t>
  </si>
  <si>
    <t>All day beverage</t>
  </si>
  <si>
    <t>Thursday</t>
  </si>
  <si>
    <t>Afternoon snack</t>
  </si>
  <si>
    <t xml:space="preserve">Friday </t>
  </si>
  <si>
    <t>Saturday</t>
  </si>
  <si>
    <t>Snack</t>
  </si>
  <si>
    <t>Friday</t>
  </si>
  <si>
    <t>pre-conference</t>
  </si>
  <si>
    <t>total cost</t>
  </si>
  <si>
    <t>details</t>
  </si>
  <si>
    <t>Core continental w/ assorted cereals (18) + "Warm up w/ comfort foods" add on (10)</t>
  </si>
  <si>
    <t>Brawny Breakfast (30) + "Stay Fit w/ super foods" add on (8)</t>
  </si>
  <si>
    <t>Core continental w/ steel cut oats (18) + "Fresh from the farm" add on (12)</t>
  </si>
  <si>
    <t>Core continental w/ assorted yogurts (18) + assorted breakfast sandwiches (5)</t>
  </si>
  <si>
    <t>make a break</t>
  </si>
  <si>
    <t xml:space="preserve">   "        "</t>
  </si>
  <si>
    <t>bar? - (include or have as cash only?) (deluxe bar, 2 hrs, 200 attend.)</t>
  </si>
  <si>
    <t>food (art arange: pita chip.., artisan cheese.., vegetable..; all per 200 attend)</t>
  </si>
  <si>
    <t>Keynote Speaker</t>
  </si>
  <si>
    <t>travel</t>
  </si>
  <si>
    <t>meals &amp; incidentals</t>
  </si>
  <si>
    <t>honorarium</t>
  </si>
  <si>
    <t>hotel</t>
  </si>
  <si>
    <t>Food &amp; Beverage</t>
  </si>
  <si>
    <t>Tech per room</t>
  </si>
  <si>
    <t>Technology</t>
  </si>
  <si>
    <t>internet access</t>
  </si>
  <si>
    <t>IT support H, 8a-5p, 2 techs</t>
  </si>
  <si>
    <t>IT support F, 8a-5p, 2 techs</t>
  </si>
  <si>
    <t>IT support S, 8a-10a, 1 tech</t>
  </si>
  <si>
    <t>IT support W, 8a-5p, 1 techs</t>
  </si>
  <si>
    <t>*</t>
  </si>
  <si>
    <t>TOTAL BEFORE FEES</t>
  </si>
  <si>
    <t>credit card fees</t>
  </si>
  <si>
    <t>Eventbrite registation fees</t>
  </si>
  <si>
    <t>Software Freedom Conservancy rep fees</t>
  </si>
  <si>
    <t>**</t>
  </si>
  <si>
    <t>Miscelaneous</t>
  </si>
  <si>
    <t>promotional supplies</t>
  </si>
  <si>
    <t>unanticipated expenses</t>
  </si>
  <si>
    <t>TOTAL ALL EXPENSES</t>
  </si>
  <si>
    <t>net</t>
  </si>
  <si>
    <t>food service fees</t>
  </si>
  <si>
    <t>Champion</t>
  </si>
  <si>
    <t>Sustainer</t>
  </si>
  <si>
    <t>Adovcate</t>
  </si>
  <si>
    <t>Ally</t>
  </si>
  <si>
    <t>2.5%+$0.99ea</t>
  </si>
  <si>
    <t>Reception (if in Hotel)</t>
  </si>
  <si>
    <t>mixer</t>
  </si>
  <si>
    <t>Internet</t>
  </si>
  <si>
    <t xml:space="preserve">Wed. </t>
  </si>
  <si>
    <t>Thurs</t>
  </si>
  <si>
    <t>Thurs/Fri</t>
  </si>
  <si>
    <t>Wed</t>
  </si>
  <si>
    <t>Fri</t>
  </si>
  <si>
    <t>Satur</t>
  </si>
  <si>
    <t>Breakfast- Thurs/Fri</t>
  </si>
  <si>
    <t>tier 1</t>
  </si>
  <si>
    <t>tier 2</t>
  </si>
  <si>
    <t>Tier 1</t>
  </si>
  <si>
    <t>Tier 2</t>
  </si>
  <si>
    <t>Covington 1</t>
  </si>
  <si>
    <t>sm projection support package</t>
  </si>
  <si>
    <t>tripod</t>
  </si>
  <si>
    <t>stand</t>
  </si>
  <si>
    <t>safelock</t>
  </si>
  <si>
    <t>sm mtg room cable package</t>
  </si>
  <si>
    <t>podium</t>
  </si>
  <si>
    <t>microphone</t>
  </si>
  <si>
    <t>./day</t>
  </si>
  <si>
    <t>Wed - Sat</t>
  </si>
  <si>
    <t>Covington 2</t>
  </si>
  <si>
    <t>sm projection package</t>
  </si>
  <si>
    <t>3700 lumen projector</t>
  </si>
  <si>
    <t>Covington 3</t>
  </si>
  <si>
    <t>Thur &amp; Fri</t>
  </si>
  <si>
    <t>Riverview Ballroom</t>
  </si>
  <si>
    <t>Madison Room</t>
  </si>
  <si>
    <t>speaker stand</t>
  </si>
  <si>
    <t>speaker</t>
  </si>
  <si>
    <t>Wed. only</t>
  </si>
  <si>
    <t>Riverview I</t>
  </si>
  <si>
    <t>Labor</t>
  </si>
  <si>
    <t>Tuesday setup</t>
  </si>
  <si>
    <t>Wed/Thurs convert</t>
  </si>
  <si>
    <t>Sat teardown</t>
  </si>
  <si>
    <t>people</t>
  </si>
  <si>
    <t>hourly</t>
  </si>
  <si>
    <t># of hrs</t>
  </si>
  <si>
    <t>Equipment total</t>
  </si>
  <si>
    <t>Labor total</t>
  </si>
  <si>
    <t>Internet total</t>
  </si>
  <si>
    <t>equipment, W - S</t>
  </si>
  <si>
    <t>equipment, H &amp; F</t>
  </si>
  <si>
    <t>equipment, W only</t>
  </si>
  <si>
    <t>equipment setup labor</t>
  </si>
  <si>
    <t>*This assumes that local host institutions will be able to loan a total of 4 projectors</t>
  </si>
  <si>
    <t>per day W-F and 2 projectors on Saturday</t>
  </si>
  <si>
    <t>2.9%+$0.30ea</t>
  </si>
  <si>
    <t>**This assumes that all registrations, exhibitors and sponsors pay through paypal</t>
  </si>
  <si>
    <t>space add on, Gazebo area, H&amp;F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</si>
</sst>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4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 tint="0.49998474074526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2" borderId="0" xfId="0" applyFont="1" applyFill="1"/>
    <xf numFmtId="0" fontId="3" fillId="2" borderId="0" xfId="0" applyFont="1" applyFill="1"/>
    <xf numFmtId="0" fontId="1" fillId="2" borderId="0" xfId="0" applyFont="1" applyFill="1" applyAlignment="1">
      <alignment horizontal="right"/>
    </xf>
    <xf numFmtId="0" fontId="3" fillId="2" borderId="0" xfId="0" applyFont="1" applyFill="1" applyAlignment="1">
      <alignment horizontal="right"/>
    </xf>
    <xf numFmtId="0" fontId="1" fillId="0" borderId="0" xfId="0" applyFont="1" applyFill="1"/>
    <xf numFmtId="0" fontId="1" fillId="0" borderId="0" xfId="0" applyFont="1" applyFill="1" applyAlignment="1">
      <alignment horizontal="right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3" fillId="3" borderId="0" xfId="0" applyFont="1" applyFill="1"/>
    <xf numFmtId="0" fontId="0" fillId="0" borderId="0" xfId="0" applyAlignment="1">
      <alignment horizontal="right"/>
    </xf>
    <xf numFmtId="0" fontId="4" fillId="2" borderId="0" xfId="0" applyFont="1" applyFill="1"/>
    <xf numFmtId="9" fontId="3" fillId="0" borderId="0" xfId="0" applyNumberFormat="1" applyFont="1"/>
    <xf numFmtId="0" fontId="3" fillId="0" borderId="0" xfId="0" applyFont="1" applyFill="1"/>
    <xf numFmtId="2" fontId="3" fillId="0" borderId="0" xfId="0" applyNumberFormat="1" applyFont="1"/>
    <xf numFmtId="0" fontId="7" fillId="0" borderId="0" xfId="0" applyFont="1"/>
    <xf numFmtId="0" fontId="7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5"/>
  <sheetViews>
    <sheetView tabSelected="1" topLeftCell="A37" workbookViewId="0">
      <selection activeCell="B84" sqref="B84"/>
    </sheetView>
  </sheetViews>
  <sheetFormatPr defaultColWidth="8.85546875" defaultRowHeight="12.75" x14ac:dyDescent="0.2"/>
  <cols>
    <col min="1" max="1" width="27.7109375" style="3" customWidth="1"/>
    <col min="2" max="2" width="10.42578125" style="3" customWidth="1"/>
    <col min="3" max="3" width="13.140625" style="3" customWidth="1"/>
    <col min="4" max="4" width="11.140625" style="3" customWidth="1"/>
    <col min="5" max="16384" width="8.85546875" style="3"/>
  </cols>
  <sheetData>
    <row r="1" spans="1:4" ht="18" x14ac:dyDescent="0.25">
      <c r="A1" s="2" t="s">
        <v>0</v>
      </c>
    </row>
    <row r="3" spans="1:4" ht="15" x14ac:dyDescent="0.2">
      <c r="A3" s="4" t="s">
        <v>6</v>
      </c>
      <c r="B3" s="5"/>
      <c r="C3" s="5"/>
      <c r="D3" s="5"/>
    </row>
    <row r="4" spans="1:4" s="1" customFormat="1" ht="15" x14ac:dyDescent="0.2">
      <c r="A4" s="4" t="s">
        <v>1</v>
      </c>
      <c r="B4" s="4" t="s">
        <v>2</v>
      </c>
      <c r="C4" s="4" t="s">
        <v>3</v>
      </c>
      <c r="D4" s="6" t="s">
        <v>4</v>
      </c>
    </row>
    <row r="5" spans="1:4" s="1" customFormat="1" ht="15" x14ac:dyDescent="0.2">
      <c r="A5" s="8"/>
      <c r="B5" s="8"/>
      <c r="C5" s="8"/>
      <c r="D5" s="9"/>
    </row>
    <row r="6" spans="1:4" x14ac:dyDescent="0.2">
      <c r="A6" s="10" t="s">
        <v>7</v>
      </c>
    </row>
    <row r="7" spans="1:4" x14ac:dyDescent="0.2">
      <c r="A7" s="3" t="s">
        <v>8</v>
      </c>
      <c r="B7" s="3">
        <v>220</v>
      </c>
      <c r="C7" s="3">
        <v>140</v>
      </c>
      <c r="D7" s="3">
        <f>B7*C7</f>
        <v>30800</v>
      </c>
    </row>
    <row r="8" spans="1:4" x14ac:dyDescent="0.2">
      <c r="A8" s="3" t="s">
        <v>9</v>
      </c>
      <c r="B8" s="3">
        <v>250</v>
      </c>
      <c r="C8" s="3">
        <v>100</v>
      </c>
      <c r="D8" s="3">
        <f>B8*C8</f>
        <v>25000</v>
      </c>
    </row>
    <row r="9" spans="1:4" x14ac:dyDescent="0.2">
      <c r="A9" s="3" t="s">
        <v>32</v>
      </c>
      <c r="B9" s="3">
        <v>80</v>
      </c>
      <c r="C9" s="3">
        <v>100</v>
      </c>
      <c r="D9" s="3">
        <f>B9*C9</f>
        <v>8000</v>
      </c>
    </row>
    <row r="10" spans="1:4" x14ac:dyDescent="0.2">
      <c r="A10" s="3" t="s">
        <v>10</v>
      </c>
      <c r="B10" s="3">
        <v>110</v>
      </c>
      <c r="C10" s="3">
        <v>15</v>
      </c>
      <c r="D10" s="3">
        <f>B10*C10</f>
        <v>1650</v>
      </c>
    </row>
    <row r="11" spans="1:4" x14ac:dyDescent="0.2">
      <c r="A11" s="3" t="s">
        <v>11</v>
      </c>
      <c r="B11" s="3">
        <v>125</v>
      </c>
      <c r="C11" s="3">
        <v>5</v>
      </c>
      <c r="D11" s="3">
        <f>B11*C11</f>
        <v>625</v>
      </c>
    </row>
    <row r="12" spans="1:4" x14ac:dyDescent="0.2">
      <c r="C12" s="7" t="s">
        <v>5</v>
      </c>
      <c r="D12" s="10">
        <f>SUM(D7:D11)</f>
        <v>66075</v>
      </c>
    </row>
    <row r="14" spans="1:4" x14ac:dyDescent="0.2">
      <c r="A14" s="10" t="s">
        <v>12</v>
      </c>
    </row>
    <row r="15" spans="1:4" x14ac:dyDescent="0.2">
      <c r="A15" s="3" t="s">
        <v>14</v>
      </c>
      <c r="B15" s="3">
        <v>750</v>
      </c>
      <c r="C15" s="3">
        <v>6</v>
      </c>
      <c r="D15" s="3">
        <f>B15*C15</f>
        <v>4500</v>
      </c>
    </row>
    <row r="16" spans="1:4" x14ac:dyDescent="0.2">
      <c r="A16" s="3" t="s">
        <v>15</v>
      </c>
      <c r="B16" s="3">
        <v>875</v>
      </c>
      <c r="C16" s="3">
        <v>3</v>
      </c>
      <c r="D16" s="3">
        <f>B16*C16</f>
        <v>2625</v>
      </c>
    </row>
    <row r="17" spans="1:4" x14ac:dyDescent="0.2">
      <c r="C17" s="7" t="s">
        <v>5</v>
      </c>
      <c r="D17" s="10">
        <f>SUM(D15:D16)</f>
        <v>7125</v>
      </c>
    </row>
    <row r="20" spans="1:4" x14ac:dyDescent="0.2">
      <c r="A20" s="10" t="s">
        <v>13</v>
      </c>
    </row>
    <row r="21" spans="1:4" x14ac:dyDescent="0.2">
      <c r="A21" s="3" t="s">
        <v>68</v>
      </c>
      <c r="B21" s="3">
        <v>5000</v>
      </c>
      <c r="C21" s="3">
        <v>2</v>
      </c>
      <c r="D21" s="3">
        <f>B21*C21</f>
        <v>10000</v>
      </c>
    </row>
    <row r="22" spans="1:4" x14ac:dyDescent="0.2">
      <c r="A22" s="3" t="s">
        <v>69</v>
      </c>
      <c r="B22" s="3">
        <v>3500</v>
      </c>
      <c r="C22" s="3">
        <v>2</v>
      </c>
      <c r="D22" s="3">
        <f>B22*C22</f>
        <v>7000</v>
      </c>
    </row>
    <row r="23" spans="1:4" x14ac:dyDescent="0.2">
      <c r="A23" s="3" t="s">
        <v>70</v>
      </c>
      <c r="B23" s="3">
        <v>2500</v>
      </c>
      <c r="C23" s="3">
        <v>2</v>
      </c>
      <c r="D23" s="3">
        <f>B23*C23</f>
        <v>5000</v>
      </c>
    </row>
    <row r="24" spans="1:4" x14ac:dyDescent="0.2">
      <c r="A24" s="3" t="s">
        <v>71</v>
      </c>
      <c r="B24" s="3">
        <v>1000</v>
      </c>
      <c r="C24" s="3">
        <v>3</v>
      </c>
      <c r="D24" s="3">
        <f>B24*C24</f>
        <v>3000</v>
      </c>
    </row>
    <row r="26" spans="1:4" x14ac:dyDescent="0.2">
      <c r="A26" s="3" t="s">
        <v>16</v>
      </c>
      <c r="B26" s="3">
        <v>1500</v>
      </c>
      <c r="C26" s="3">
        <v>1</v>
      </c>
      <c r="D26" s="3">
        <f t="shared" ref="D26:D31" si="0">B26*C26</f>
        <v>1500</v>
      </c>
    </row>
    <row r="27" spans="1:4" x14ac:dyDescent="0.2">
      <c r="A27" s="3" t="s">
        <v>17</v>
      </c>
      <c r="B27" s="3">
        <v>3000</v>
      </c>
      <c r="C27" s="3">
        <v>1</v>
      </c>
      <c r="D27" s="3">
        <f t="shared" si="0"/>
        <v>3000</v>
      </c>
    </row>
    <row r="28" spans="1:4" x14ac:dyDescent="0.2">
      <c r="A28" s="3" t="s">
        <v>18</v>
      </c>
      <c r="B28" s="3">
        <v>1500</v>
      </c>
      <c r="C28" s="3">
        <v>1</v>
      </c>
      <c r="D28" s="3">
        <f t="shared" si="0"/>
        <v>1500</v>
      </c>
    </row>
    <row r="29" spans="1:4" x14ac:dyDescent="0.2">
      <c r="A29" s="3" t="s">
        <v>19</v>
      </c>
      <c r="B29" s="3">
        <v>750</v>
      </c>
      <c r="C29" s="3">
        <v>4</v>
      </c>
      <c r="D29" s="3">
        <f t="shared" si="0"/>
        <v>3000</v>
      </c>
    </row>
    <row r="30" spans="1:4" x14ac:dyDescent="0.2">
      <c r="A30" s="3" t="s">
        <v>21</v>
      </c>
      <c r="B30" s="3">
        <v>500</v>
      </c>
      <c r="C30" s="3">
        <v>2</v>
      </c>
      <c r="D30" s="3">
        <f t="shared" si="0"/>
        <v>1000</v>
      </c>
    </row>
    <row r="31" spans="1:4" x14ac:dyDescent="0.2">
      <c r="A31" s="3" t="s">
        <v>82</v>
      </c>
      <c r="B31" s="3">
        <v>1200</v>
      </c>
      <c r="C31" s="3">
        <v>2</v>
      </c>
      <c r="D31" s="3">
        <f t="shared" si="0"/>
        <v>2400</v>
      </c>
    </row>
    <row r="32" spans="1:4" x14ac:dyDescent="0.2">
      <c r="C32" s="7" t="s">
        <v>5</v>
      </c>
      <c r="D32" s="10">
        <f>SUM(D21:D31)</f>
        <v>37400</v>
      </c>
    </row>
    <row r="35" spans="1:4" ht="15.75" x14ac:dyDescent="0.25">
      <c r="A35" s="4"/>
      <c r="B35" s="4"/>
      <c r="C35" s="6" t="s">
        <v>22</v>
      </c>
      <c r="D35" s="12">
        <f>D32+D17+D12</f>
        <v>110600</v>
      </c>
    </row>
    <row r="37" spans="1:4" x14ac:dyDescent="0.2">
      <c r="A37" s="13"/>
      <c r="B37" s="13"/>
      <c r="C37" s="13"/>
      <c r="D37" s="13"/>
    </row>
    <row r="39" spans="1:4" ht="15" x14ac:dyDescent="0.2">
      <c r="A39" s="4" t="s">
        <v>23</v>
      </c>
      <c r="B39" s="5"/>
      <c r="C39" s="5"/>
      <c r="D39" s="5"/>
    </row>
    <row r="40" spans="1:4" ht="15" x14ac:dyDescent="0.2">
      <c r="A40" s="4" t="s">
        <v>1</v>
      </c>
      <c r="B40" s="4" t="s">
        <v>2</v>
      </c>
      <c r="C40" s="4" t="s">
        <v>3</v>
      </c>
      <c r="D40" s="6" t="s">
        <v>4</v>
      </c>
    </row>
    <row r="42" spans="1:4" x14ac:dyDescent="0.2">
      <c r="A42" s="10" t="s">
        <v>48</v>
      </c>
    </row>
    <row r="43" spans="1:4" x14ac:dyDescent="0.2">
      <c r="A43" s="11" t="s">
        <v>24</v>
      </c>
    </row>
    <row r="44" spans="1:4" x14ac:dyDescent="0.2">
      <c r="A44" s="3" t="s">
        <v>20</v>
      </c>
      <c r="B44" s="3">
        <v>28</v>
      </c>
      <c r="C44" s="3">
        <v>100</v>
      </c>
      <c r="D44" s="3">
        <f>B44*C44</f>
        <v>2800</v>
      </c>
    </row>
    <row r="45" spans="1:4" x14ac:dyDescent="0.2">
      <c r="A45" s="3" t="s">
        <v>25</v>
      </c>
      <c r="B45" s="3">
        <v>15</v>
      </c>
      <c r="C45" s="3">
        <v>100</v>
      </c>
      <c r="D45" s="3">
        <f>B45*C45</f>
        <v>1500</v>
      </c>
    </row>
    <row r="47" spans="1:4" x14ac:dyDescent="0.2">
      <c r="A47" s="11" t="s">
        <v>26</v>
      </c>
    </row>
    <row r="48" spans="1:4" x14ac:dyDescent="0.2">
      <c r="A48" s="3" t="s">
        <v>20</v>
      </c>
      <c r="B48" s="3">
        <v>38</v>
      </c>
      <c r="C48" s="3">
        <v>225</v>
      </c>
      <c r="D48" s="3">
        <f>B48*C48</f>
        <v>8550</v>
      </c>
    </row>
    <row r="49" spans="1:4" x14ac:dyDescent="0.2">
      <c r="A49" s="3" t="s">
        <v>25</v>
      </c>
      <c r="B49" s="3">
        <v>15</v>
      </c>
      <c r="C49" s="3">
        <v>250</v>
      </c>
      <c r="D49" s="3">
        <f>B49*C49</f>
        <v>3750</v>
      </c>
    </row>
    <row r="50" spans="1:4" x14ac:dyDescent="0.2">
      <c r="A50" s="3" t="s">
        <v>27</v>
      </c>
      <c r="B50" s="3">
        <v>17</v>
      </c>
      <c r="C50" s="3">
        <v>250</v>
      </c>
      <c r="D50" s="3">
        <f>B50*C50</f>
        <v>4250</v>
      </c>
    </row>
    <row r="51" spans="1:4" x14ac:dyDescent="0.2">
      <c r="A51" s="3" t="s">
        <v>17</v>
      </c>
      <c r="C51" s="3">
        <v>200</v>
      </c>
      <c r="D51" s="3">
        <v>8000</v>
      </c>
    </row>
    <row r="53" spans="1:4" x14ac:dyDescent="0.2">
      <c r="A53" s="11" t="s">
        <v>28</v>
      </c>
    </row>
    <row r="54" spans="1:4" x14ac:dyDescent="0.2">
      <c r="A54" s="3" t="s">
        <v>20</v>
      </c>
      <c r="B54" s="3">
        <v>30</v>
      </c>
      <c r="C54" s="3">
        <v>225</v>
      </c>
      <c r="D54" s="3">
        <f>B54*C54</f>
        <v>6750</v>
      </c>
    </row>
    <row r="55" spans="1:4" x14ac:dyDescent="0.2">
      <c r="A55" s="3" t="s">
        <v>25</v>
      </c>
      <c r="B55" s="3">
        <v>15</v>
      </c>
      <c r="C55" s="3">
        <v>250</v>
      </c>
      <c r="D55" s="3">
        <f>B55*C55</f>
        <v>3750</v>
      </c>
    </row>
    <row r="56" spans="1:4" x14ac:dyDescent="0.2">
      <c r="A56" s="3" t="s">
        <v>27</v>
      </c>
      <c r="B56" s="3">
        <v>17</v>
      </c>
      <c r="C56" s="3">
        <v>250</v>
      </c>
      <c r="D56" s="3">
        <f>B56*C56</f>
        <v>4250</v>
      </c>
    </row>
    <row r="58" spans="1:4" x14ac:dyDescent="0.2">
      <c r="A58" s="11" t="s">
        <v>29</v>
      </c>
    </row>
    <row r="59" spans="1:4" x14ac:dyDescent="0.2">
      <c r="A59" s="3" t="s">
        <v>20</v>
      </c>
      <c r="B59" s="3">
        <v>23</v>
      </c>
      <c r="C59" s="3">
        <v>60</v>
      </c>
      <c r="D59" s="3">
        <f>B59*C59</f>
        <v>1380</v>
      </c>
    </row>
    <row r="60" spans="1:4" x14ac:dyDescent="0.2">
      <c r="A60" s="3" t="s">
        <v>25</v>
      </c>
      <c r="B60" s="3">
        <v>15</v>
      </c>
      <c r="C60" s="3">
        <v>60</v>
      </c>
      <c r="D60" s="3">
        <f>B60*C60</f>
        <v>900</v>
      </c>
    </row>
    <row r="61" spans="1:4" x14ac:dyDescent="0.2">
      <c r="C61" s="7" t="s">
        <v>5</v>
      </c>
      <c r="D61" s="10">
        <f>SUM(D43:D60)</f>
        <v>45880</v>
      </c>
    </row>
    <row r="63" spans="1:4" x14ac:dyDescent="0.2">
      <c r="A63" s="10" t="s">
        <v>43</v>
      </c>
    </row>
    <row r="64" spans="1:4" x14ac:dyDescent="0.2">
      <c r="A64" s="3" t="s">
        <v>44</v>
      </c>
      <c r="D64" s="3">
        <v>600</v>
      </c>
    </row>
    <row r="65" spans="1:5" x14ac:dyDescent="0.2">
      <c r="A65" s="3" t="s">
        <v>45</v>
      </c>
      <c r="D65" s="3">
        <v>200</v>
      </c>
    </row>
    <row r="66" spans="1:5" x14ac:dyDescent="0.2">
      <c r="A66" s="3" t="s">
        <v>46</v>
      </c>
      <c r="D66" s="3">
        <v>1000</v>
      </c>
    </row>
    <row r="67" spans="1:5" x14ac:dyDescent="0.2">
      <c r="A67" s="3" t="s">
        <v>47</v>
      </c>
      <c r="D67" s="3">
        <v>200</v>
      </c>
    </row>
    <row r="68" spans="1:5" x14ac:dyDescent="0.2">
      <c r="C68" s="7" t="s">
        <v>5</v>
      </c>
      <c r="D68" s="10">
        <f>SUM(D64:D67)</f>
        <v>2000</v>
      </c>
    </row>
    <row r="70" spans="1:5" x14ac:dyDescent="0.2">
      <c r="A70" s="10" t="s">
        <v>50</v>
      </c>
    </row>
    <row r="71" spans="1:5" x14ac:dyDescent="0.2">
      <c r="A71" s="3" t="s">
        <v>118</v>
      </c>
      <c r="D71" s="3">
        <v>3800</v>
      </c>
      <c r="E71" s="3" t="s">
        <v>56</v>
      </c>
    </row>
    <row r="72" spans="1:5" x14ac:dyDescent="0.2">
      <c r="A72" s="3" t="s">
        <v>119</v>
      </c>
      <c r="D72" s="3">
        <v>1400</v>
      </c>
      <c r="E72" s="3" t="s">
        <v>56</v>
      </c>
    </row>
    <row r="73" spans="1:5" x14ac:dyDescent="0.2">
      <c r="A73" s="3" t="s">
        <v>120</v>
      </c>
      <c r="D73" s="3">
        <v>400</v>
      </c>
      <c r="E73" s="3" t="s">
        <v>56</v>
      </c>
    </row>
    <row r="74" spans="1:5" x14ac:dyDescent="0.2">
      <c r="A74" s="3" t="s">
        <v>121</v>
      </c>
      <c r="D74" s="3">
        <v>700</v>
      </c>
    </row>
    <row r="75" spans="1:5" x14ac:dyDescent="0.2">
      <c r="A75" s="3" t="s">
        <v>55</v>
      </c>
      <c r="B75" s="3">
        <v>50</v>
      </c>
      <c r="C75" s="3">
        <v>9</v>
      </c>
      <c r="D75" s="3">
        <f>B75*C75</f>
        <v>450</v>
      </c>
    </row>
    <row r="76" spans="1:5" x14ac:dyDescent="0.2">
      <c r="A76" s="3" t="s">
        <v>52</v>
      </c>
      <c r="B76" s="3">
        <v>50</v>
      </c>
      <c r="C76" s="3">
        <v>18</v>
      </c>
      <c r="D76" s="3">
        <f>B76*C76</f>
        <v>900</v>
      </c>
    </row>
    <row r="77" spans="1:5" x14ac:dyDescent="0.2">
      <c r="A77" s="3" t="s">
        <v>53</v>
      </c>
      <c r="B77" s="3">
        <v>50</v>
      </c>
      <c r="C77" s="3">
        <v>18</v>
      </c>
      <c r="D77" s="3">
        <f>B77*C77</f>
        <v>900</v>
      </c>
    </row>
    <row r="78" spans="1:5" x14ac:dyDescent="0.2">
      <c r="A78" s="3" t="s">
        <v>54</v>
      </c>
      <c r="B78" s="3">
        <v>50</v>
      </c>
      <c r="C78" s="3">
        <v>4</v>
      </c>
      <c r="D78" s="3">
        <f>B78*C78</f>
        <v>200</v>
      </c>
    </row>
    <row r="79" spans="1:5" x14ac:dyDescent="0.2">
      <c r="A79" s="3" t="s">
        <v>51</v>
      </c>
      <c r="D79" s="3">
        <v>850</v>
      </c>
    </row>
    <row r="80" spans="1:5" x14ac:dyDescent="0.2">
      <c r="C80" s="7" t="s">
        <v>5</v>
      </c>
      <c r="D80" s="10">
        <f>SUM(D71:D79)</f>
        <v>9600</v>
      </c>
    </row>
    <row r="82" spans="1:5" x14ac:dyDescent="0.2">
      <c r="A82" s="10" t="s">
        <v>62</v>
      </c>
    </row>
    <row r="83" spans="1:5" x14ac:dyDescent="0.2">
      <c r="A83" s="3" t="s">
        <v>126</v>
      </c>
      <c r="B83" s="3">
        <v>400</v>
      </c>
      <c r="C83" s="3">
        <v>2</v>
      </c>
      <c r="D83" s="3">
        <f>B83*C83</f>
        <v>800</v>
      </c>
    </row>
    <row r="84" spans="1:5" x14ac:dyDescent="0.2">
      <c r="A84" s="3" t="s">
        <v>63</v>
      </c>
      <c r="D84" s="3">
        <v>3000</v>
      </c>
    </row>
    <row r="85" spans="1:5" x14ac:dyDescent="0.2">
      <c r="A85" s="3" t="s">
        <v>64</v>
      </c>
      <c r="D85" s="3">
        <v>3000</v>
      </c>
    </row>
    <row r="86" spans="1:5" x14ac:dyDescent="0.2">
      <c r="C86" s="7" t="s">
        <v>5</v>
      </c>
      <c r="D86" s="10">
        <f>SUM(D83:D85)</f>
        <v>6800</v>
      </c>
    </row>
    <row r="88" spans="1:5" x14ac:dyDescent="0.2">
      <c r="B88" s="5"/>
      <c r="C88" s="7" t="s">
        <v>57</v>
      </c>
      <c r="D88" s="15">
        <f>D86+D80+D68+D61</f>
        <v>64280</v>
      </c>
    </row>
    <row r="90" spans="1:5" x14ac:dyDescent="0.2">
      <c r="A90" s="3" t="s">
        <v>58</v>
      </c>
      <c r="C90" s="16" t="s">
        <v>124</v>
      </c>
      <c r="D90" s="3">
        <f>(0.029*D35)+(0.3*(C7+C8+C10+C11+C15+C16+C21+C22+C23+C24+C26+C27+C28+C29+C30+C31))</f>
        <v>3294.1</v>
      </c>
      <c r="E90" s="3" t="s">
        <v>61</v>
      </c>
    </row>
    <row r="91" spans="1:5" x14ac:dyDescent="0.2">
      <c r="A91" s="3" t="s">
        <v>59</v>
      </c>
      <c r="C91" s="16" t="s">
        <v>72</v>
      </c>
      <c r="D91" s="18">
        <f>(D12*0.025)+(0.99*(SUM(C7:C11)))</f>
        <v>2008.2750000000001</v>
      </c>
    </row>
    <row r="92" spans="1:5" x14ac:dyDescent="0.2">
      <c r="A92" s="3" t="s">
        <v>60</v>
      </c>
      <c r="C92" s="16">
        <v>0.1</v>
      </c>
      <c r="D92" s="3">
        <f>0.1*D35</f>
        <v>11060</v>
      </c>
    </row>
    <row r="93" spans="1:5" x14ac:dyDescent="0.2">
      <c r="A93" s="3" t="s">
        <v>67</v>
      </c>
      <c r="C93" s="16">
        <v>0.24</v>
      </c>
      <c r="D93" s="3">
        <f>(D61+D80)*0.24</f>
        <v>13315.199999999999</v>
      </c>
    </row>
    <row r="94" spans="1:5" x14ac:dyDescent="0.2">
      <c r="B94" s="17"/>
      <c r="C94" s="7" t="s">
        <v>5</v>
      </c>
      <c r="D94" s="15">
        <f>SUM(D90:D93)</f>
        <v>29677.574999999997</v>
      </c>
    </row>
    <row r="97" spans="1:4" ht="15.75" x14ac:dyDescent="0.25">
      <c r="A97" s="4"/>
      <c r="B97" s="4"/>
      <c r="C97" s="6" t="s">
        <v>65</v>
      </c>
      <c r="D97" s="12">
        <f>D94+D88</f>
        <v>93957.574999999997</v>
      </c>
    </row>
    <row r="99" spans="1:4" x14ac:dyDescent="0.2">
      <c r="C99" s="3" t="s">
        <v>66</v>
      </c>
      <c r="D99" s="3">
        <f>D35-D97</f>
        <v>16642.425000000003</v>
      </c>
    </row>
    <row r="102" spans="1:4" x14ac:dyDescent="0.2">
      <c r="A102" s="3" t="s">
        <v>122</v>
      </c>
    </row>
    <row r="103" spans="1:4" x14ac:dyDescent="0.2">
      <c r="A103" s="3" t="s">
        <v>123</v>
      </c>
    </row>
    <row r="105" spans="1:4" x14ac:dyDescent="0.2">
      <c r="A105" s="3" t="s">
        <v>125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workbookViewId="0">
      <selection activeCell="A9" sqref="A9"/>
    </sheetView>
  </sheetViews>
  <sheetFormatPr defaultRowHeight="15" x14ac:dyDescent="0.25"/>
  <cols>
    <col min="1" max="1" width="20.42578125" customWidth="1"/>
  </cols>
  <sheetData>
    <row r="1" spans="1:3" x14ac:dyDescent="0.25">
      <c r="B1" t="s">
        <v>33</v>
      </c>
      <c r="C1" t="s">
        <v>34</v>
      </c>
    </row>
    <row r="2" spans="1:3" x14ac:dyDescent="0.25">
      <c r="A2" t="s">
        <v>24</v>
      </c>
    </row>
    <row r="3" spans="1:3" x14ac:dyDescent="0.25">
      <c r="A3" t="s">
        <v>20</v>
      </c>
      <c r="B3">
        <v>28</v>
      </c>
      <c r="C3" t="s">
        <v>35</v>
      </c>
    </row>
    <row r="5" spans="1:3" x14ac:dyDescent="0.25">
      <c r="A5" t="s">
        <v>26</v>
      </c>
    </row>
    <row r="6" spans="1:3" x14ac:dyDescent="0.25">
      <c r="A6" t="s">
        <v>20</v>
      </c>
      <c r="B6">
        <v>38</v>
      </c>
      <c r="C6" t="s">
        <v>36</v>
      </c>
    </row>
    <row r="7" spans="1:3" x14ac:dyDescent="0.25">
      <c r="A7" t="s">
        <v>30</v>
      </c>
      <c r="B7">
        <v>10</v>
      </c>
      <c r="C7" t="s">
        <v>39</v>
      </c>
    </row>
    <row r="8" spans="1:3" x14ac:dyDescent="0.25">
      <c r="A8" t="s">
        <v>73</v>
      </c>
      <c r="B8">
        <v>3800</v>
      </c>
      <c r="C8" t="s">
        <v>41</v>
      </c>
    </row>
    <row r="9" spans="1:3" x14ac:dyDescent="0.25">
      <c r="A9" t="s">
        <v>40</v>
      </c>
      <c r="B9">
        <v>4200</v>
      </c>
      <c r="C9" t="s">
        <v>42</v>
      </c>
    </row>
    <row r="11" spans="1:3" x14ac:dyDescent="0.25">
      <c r="A11" t="s">
        <v>31</v>
      </c>
    </row>
    <row r="12" spans="1:3" x14ac:dyDescent="0.25">
      <c r="A12" t="s">
        <v>20</v>
      </c>
      <c r="B12">
        <v>30</v>
      </c>
      <c r="C12" t="s">
        <v>37</v>
      </c>
    </row>
    <row r="13" spans="1:3" x14ac:dyDescent="0.25">
      <c r="A13" t="s">
        <v>30</v>
      </c>
      <c r="B13">
        <v>10</v>
      </c>
      <c r="C13" t="s">
        <v>39</v>
      </c>
    </row>
    <row r="15" spans="1:3" x14ac:dyDescent="0.25">
      <c r="A15" t="s">
        <v>29</v>
      </c>
    </row>
    <row r="16" spans="1:3" x14ac:dyDescent="0.25">
      <c r="A16" t="s">
        <v>20</v>
      </c>
      <c r="B16">
        <v>23</v>
      </c>
      <c r="C16" t="s">
        <v>38</v>
      </c>
    </row>
  </sheetData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4"/>
  <sheetViews>
    <sheetView topLeftCell="A13" workbookViewId="0">
      <selection activeCell="K16" sqref="K16"/>
    </sheetView>
  </sheetViews>
  <sheetFormatPr defaultRowHeight="15" x14ac:dyDescent="0.25"/>
  <cols>
    <col min="1" max="1" width="31.5703125" customWidth="1"/>
  </cols>
  <sheetData>
    <row r="1" spans="1:16" x14ac:dyDescent="0.25">
      <c r="A1" t="s">
        <v>49</v>
      </c>
      <c r="N1" t="s">
        <v>75</v>
      </c>
    </row>
    <row r="3" spans="1:16" x14ac:dyDescent="0.25">
      <c r="A3" t="s">
        <v>96</v>
      </c>
      <c r="H3" t="s">
        <v>108</v>
      </c>
      <c r="N3" t="s">
        <v>76</v>
      </c>
    </row>
    <row r="4" spans="1:16" x14ac:dyDescent="0.25">
      <c r="A4" s="19" t="s">
        <v>87</v>
      </c>
      <c r="C4" t="s">
        <v>95</v>
      </c>
      <c r="H4" t="s">
        <v>112</v>
      </c>
      <c r="I4" t="s">
        <v>113</v>
      </c>
      <c r="J4" t="s">
        <v>114</v>
      </c>
      <c r="K4" t="s">
        <v>4</v>
      </c>
      <c r="N4" t="s">
        <v>83</v>
      </c>
      <c r="O4">
        <v>75</v>
      </c>
    </row>
    <row r="5" spans="1:16" x14ac:dyDescent="0.25">
      <c r="A5" t="s">
        <v>88</v>
      </c>
      <c r="B5">
        <v>80</v>
      </c>
      <c r="C5">
        <v>4</v>
      </c>
      <c r="D5">
        <f>B5*C5</f>
        <v>320</v>
      </c>
      <c r="H5" t="s">
        <v>109</v>
      </c>
    </row>
    <row r="6" spans="1:16" x14ac:dyDescent="0.25">
      <c r="A6" t="s">
        <v>89</v>
      </c>
      <c r="B6">
        <v>40</v>
      </c>
      <c r="D6">
        <f>B6</f>
        <v>40</v>
      </c>
      <c r="H6">
        <v>2</v>
      </c>
      <c r="I6">
        <v>50</v>
      </c>
      <c r="J6">
        <v>4</v>
      </c>
      <c r="K6">
        <f>I6*J6*H6</f>
        <v>400</v>
      </c>
      <c r="N6" t="s">
        <v>84</v>
      </c>
      <c r="O6">
        <v>150</v>
      </c>
    </row>
    <row r="7" spans="1:16" x14ac:dyDescent="0.25">
      <c r="A7" t="s">
        <v>90</v>
      </c>
      <c r="B7">
        <v>10</v>
      </c>
      <c r="D7">
        <f>B7</f>
        <v>10</v>
      </c>
    </row>
    <row r="8" spans="1:16" x14ac:dyDescent="0.25">
      <c r="A8" t="s">
        <v>91</v>
      </c>
      <c r="B8">
        <v>5</v>
      </c>
      <c r="D8">
        <f>B8</f>
        <v>5</v>
      </c>
      <c r="H8" t="s">
        <v>110</v>
      </c>
    </row>
    <row r="9" spans="1:16" x14ac:dyDescent="0.25">
      <c r="A9" t="s">
        <v>92</v>
      </c>
      <c r="B9">
        <v>20</v>
      </c>
      <c r="D9">
        <f>B9</f>
        <v>20</v>
      </c>
      <c r="H9">
        <v>1</v>
      </c>
      <c r="I9">
        <v>50</v>
      </c>
      <c r="J9">
        <v>1</v>
      </c>
      <c r="K9">
        <f>I9*J9*H9</f>
        <v>50</v>
      </c>
    </row>
    <row r="10" spans="1:16" x14ac:dyDescent="0.25">
      <c r="A10" t="s">
        <v>93</v>
      </c>
      <c r="B10">
        <v>45</v>
      </c>
      <c r="C10" s="14">
        <v>4</v>
      </c>
      <c r="D10">
        <f>B10*C10</f>
        <v>180</v>
      </c>
      <c r="P10">
        <f>SUM(O4:O9)</f>
        <v>225</v>
      </c>
    </row>
    <row r="11" spans="1:16" x14ac:dyDescent="0.25">
      <c r="A11" t="s">
        <v>94</v>
      </c>
      <c r="B11">
        <v>40</v>
      </c>
      <c r="C11" s="14">
        <v>4</v>
      </c>
      <c r="D11">
        <f>B11*C11</f>
        <v>160</v>
      </c>
      <c r="F11" s="19">
        <f>SUM(D5:D11)</f>
        <v>735</v>
      </c>
      <c r="H11" t="s">
        <v>111</v>
      </c>
    </row>
    <row r="12" spans="1:16" x14ac:dyDescent="0.25">
      <c r="C12" s="14"/>
      <c r="H12">
        <v>2</v>
      </c>
      <c r="I12">
        <v>50</v>
      </c>
      <c r="J12">
        <v>2</v>
      </c>
      <c r="K12">
        <f>I12*J12*H12</f>
        <v>200</v>
      </c>
    </row>
    <row r="13" spans="1:16" x14ac:dyDescent="0.25">
      <c r="A13" s="19" t="s">
        <v>97</v>
      </c>
      <c r="C13" t="s">
        <v>95</v>
      </c>
      <c r="N13" t="s">
        <v>78</v>
      </c>
    </row>
    <row r="14" spans="1:16" x14ac:dyDescent="0.25">
      <c r="A14" t="s">
        <v>88</v>
      </c>
      <c r="B14">
        <v>80</v>
      </c>
      <c r="C14">
        <v>4</v>
      </c>
      <c r="D14">
        <f>B14*C14</f>
        <v>320</v>
      </c>
      <c r="N14" t="s">
        <v>85</v>
      </c>
      <c r="O14">
        <v>75</v>
      </c>
    </row>
    <row r="15" spans="1:16" x14ac:dyDescent="0.25">
      <c r="A15" t="s">
        <v>89</v>
      </c>
      <c r="B15">
        <v>40</v>
      </c>
      <c r="D15">
        <f>B15</f>
        <v>40</v>
      </c>
      <c r="N15" t="s">
        <v>86</v>
      </c>
      <c r="O15">
        <v>150</v>
      </c>
    </row>
    <row r="16" spans="1:16" x14ac:dyDescent="0.25">
      <c r="A16" t="s">
        <v>90</v>
      </c>
      <c r="B16">
        <v>10</v>
      </c>
      <c r="D16">
        <f>B16</f>
        <v>10</v>
      </c>
      <c r="J16" s="20" t="s">
        <v>116</v>
      </c>
      <c r="K16" s="19">
        <f>SUM(K5:K14)</f>
        <v>650</v>
      </c>
    </row>
    <row r="17" spans="1:16" x14ac:dyDescent="0.25">
      <c r="A17" t="s">
        <v>91</v>
      </c>
      <c r="B17">
        <v>5</v>
      </c>
      <c r="D17">
        <f>B17</f>
        <v>5</v>
      </c>
    </row>
    <row r="18" spans="1:16" x14ac:dyDescent="0.25">
      <c r="A18" t="s">
        <v>92</v>
      </c>
      <c r="B18">
        <v>20</v>
      </c>
      <c r="D18">
        <f>B18</f>
        <v>20</v>
      </c>
    </row>
    <row r="19" spans="1:16" x14ac:dyDescent="0.25">
      <c r="A19" t="s">
        <v>93</v>
      </c>
      <c r="B19">
        <v>45</v>
      </c>
      <c r="C19" s="14">
        <v>4</v>
      </c>
      <c r="D19">
        <f>B19*C19</f>
        <v>180</v>
      </c>
      <c r="P19">
        <f>SUM(O14:O18)</f>
        <v>225</v>
      </c>
    </row>
    <row r="20" spans="1:16" x14ac:dyDescent="0.25">
      <c r="A20" t="s">
        <v>94</v>
      </c>
      <c r="B20">
        <v>40</v>
      </c>
      <c r="C20" s="14">
        <v>4</v>
      </c>
      <c r="D20">
        <f>B20*C20</f>
        <v>160</v>
      </c>
      <c r="F20" s="19">
        <f>SUM(D14:D20)</f>
        <v>735</v>
      </c>
    </row>
    <row r="21" spans="1:16" x14ac:dyDescent="0.25">
      <c r="C21" s="14"/>
      <c r="N21" t="s">
        <v>29</v>
      </c>
    </row>
    <row r="22" spans="1:16" x14ac:dyDescent="0.25">
      <c r="A22" s="19" t="s">
        <v>100</v>
      </c>
      <c r="C22" t="s">
        <v>95</v>
      </c>
      <c r="N22" t="s">
        <v>86</v>
      </c>
      <c r="O22">
        <v>150</v>
      </c>
    </row>
    <row r="23" spans="1:16" x14ac:dyDescent="0.25">
      <c r="A23" t="s">
        <v>98</v>
      </c>
      <c r="B23">
        <v>380</v>
      </c>
      <c r="C23">
        <v>4</v>
      </c>
      <c r="D23">
        <f>B23*C23</f>
        <v>1520</v>
      </c>
    </row>
    <row r="24" spans="1:16" x14ac:dyDescent="0.25">
      <c r="A24" t="s">
        <v>99</v>
      </c>
      <c r="B24">
        <v>300</v>
      </c>
      <c r="D24">
        <f>B24</f>
        <v>300</v>
      </c>
    </row>
    <row r="25" spans="1:16" x14ac:dyDescent="0.25">
      <c r="A25" t="s">
        <v>89</v>
      </c>
      <c r="B25">
        <v>40</v>
      </c>
      <c r="D25">
        <f>B25</f>
        <v>40</v>
      </c>
    </row>
    <row r="26" spans="1:16" x14ac:dyDescent="0.25">
      <c r="A26" t="s">
        <v>90</v>
      </c>
      <c r="B26">
        <v>10</v>
      </c>
      <c r="D26">
        <f>B26</f>
        <v>10</v>
      </c>
      <c r="P26">
        <f>SUM(O22:O25)</f>
        <v>150</v>
      </c>
    </row>
    <row r="27" spans="1:16" x14ac:dyDescent="0.25">
      <c r="A27" t="s">
        <v>91</v>
      </c>
      <c r="B27">
        <v>5</v>
      </c>
      <c r="D27">
        <f>B27</f>
        <v>5</v>
      </c>
    </row>
    <row r="28" spans="1:16" x14ac:dyDescent="0.25">
      <c r="A28" t="s">
        <v>92</v>
      </c>
      <c r="B28">
        <v>20</v>
      </c>
      <c r="D28">
        <f>B28</f>
        <v>20</v>
      </c>
    </row>
    <row r="29" spans="1:16" x14ac:dyDescent="0.25">
      <c r="A29" t="s">
        <v>93</v>
      </c>
      <c r="B29">
        <v>45</v>
      </c>
      <c r="C29" s="14">
        <v>4</v>
      </c>
      <c r="D29">
        <f>B29*C29</f>
        <v>180</v>
      </c>
    </row>
    <row r="30" spans="1:16" x14ac:dyDescent="0.25">
      <c r="A30" t="s">
        <v>94</v>
      </c>
      <c r="B30">
        <v>40</v>
      </c>
      <c r="C30" s="14">
        <v>4</v>
      </c>
      <c r="D30">
        <f>B30*C30</f>
        <v>160</v>
      </c>
      <c r="F30" s="19">
        <f>SUM(D23:D30)</f>
        <v>2235</v>
      </c>
      <c r="N30" t="s">
        <v>79</v>
      </c>
      <c r="O30">
        <f>P10</f>
        <v>225</v>
      </c>
    </row>
    <row r="31" spans="1:16" x14ac:dyDescent="0.25">
      <c r="C31" s="14"/>
      <c r="N31" t="s">
        <v>77</v>
      </c>
      <c r="O31">
        <f>P19</f>
        <v>225</v>
      </c>
    </row>
    <row r="32" spans="1:16" x14ac:dyDescent="0.25">
      <c r="A32" t="s">
        <v>101</v>
      </c>
      <c r="C32" s="14"/>
      <c r="N32" t="s">
        <v>80</v>
      </c>
      <c r="O32">
        <f>P19</f>
        <v>225</v>
      </c>
    </row>
    <row r="33" spans="1:15" x14ac:dyDescent="0.25">
      <c r="A33" s="19" t="s">
        <v>102</v>
      </c>
      <c r="C33" s="14"/>
      <c r="N33" t="s">
        <v>81</v>
      </c>
      <c r="O33">
        <f>P26</f>
        <v>150</v>
      </c>
    </row>
    <row r="34" spans="1:15" x14ac:dyDescent="0.25">
      <c r="A34" t="s">
        <v>88</v>
      </c>
      <c r="B34">
        <v>80</v>
      </c>
      <c r="C34" s="14">
        <v>2</v>
      </c>
      <c r="D34">
        <f t="shared" ref="D34:D39" si="0">B34*C34</f>
        <v>160</v>
      </c>
    </row>
    <row r="35" spans="1:15" x14ac:dyDescent="0.25">
      <c r="A35" t="s">
        <v>104</v>
      </c>
      <c r="B35">
        <v>20</v>
      </c>
      <c r="C35" s="14">
        <v>2</v>
      </c>
      <c r="D35">
        <f t="shared" si="0"/>
        <v>40</v>
      </c>
      <c r="N35" s="14" t="s">
        <v>117</v>
      </c>
      <c r="O35" s="19">
        <f>SUM(O30:O33)</f>
        <v>825</v>
      </c>
    </row>
    <row r="36" spans="1:15" x14ac:dyDescent="0.25">
      <c r="A36" t="s">
        <v>105</v>
      </c>
      <c r="B36">
        <v>65</v>
      </c>
      <c r="C36" s="14">
        <v>2</v>
      </c>
      <c r="D36">
        <f t="shared" si="0"/>
        <v>130</v>
      </c>
    </row>
    <row r="37" spans="1:15" x14ac:dyDescent="0.25">
      <c r="A37" t="s">
        <v>74</v>
      </c>
      <c r="B37">
        <v>80</v>
      </c>
      <c r="C37" s="14">
        <v>2</v>
      </c>
      <c r="D37">
        <f t="shared" si="0"/>
        <v>160</v>
      </c>
    </row>
    <row r="38" spans="1:15" x14ac:dyDescent="0.25">
      <c r="A38" t="s">
        <v>94</v>
      </c>
      <c r="B38">
        <v>40</v>
      </c>
      <c r="C38" s="14">
        <v>2</v>
      </c>
      <c r="D38">
        <f t="shared" si="0"/>
        <v>80</v>
      </c>
    </row>
    <row r="39" spans="1:15" x14ac:dyDescent="0.25">
      <c r="A39" t="s">
        <v>93</v>
      </c>
      <c r="B39">
        <v>45</v>
      </c>
      <c r="C39" s="14">
        <v>2</v>
      </c>
      <c r="D39">
        <f t="shared" si="0"/>
        <v>90</v>
      </c>
      <c r="F39" s="19">
        <f>SUM(D34:D39)</f>
        <v>660</v>
      </c>
    </row>
    <row r="41" spans="1:15" x14ac:dyDescent="0.25">
      <c r="A41" s="19" t="s">
        <v>103</v>
      </c>
    </row>
    <row r="42" spans="1:15" x14ac:dyDescent="0.25">
      <c r="A42" t="s">
        <v>88</v>
      </c>
      <c r="B42">
        <v>80</v>
      </c>
      <c r="C42" s="14">
        <v>2</v>
      </c>
      <c r="D42">
        <f t="shared" ref="D42:D47" si="1">B42*C42</f>
        <v>160</v>
      </c>
    </row>
    <row r="43" spans="1:15" x14ac:dyDescent="0.25">
      <c r="A43" t="s">
        <v>104</v>
      </c>
      <c r="B43">
        <v>20</v>
      </c>
      <c r="C43" s="14">
        <v>2</v>
      </c>
      <c r="D43">
        <f t="shared" si="1"/>
        <v>40</v>
      </c>
    </row>
    <row r="44" spans="1:15" x14ac:dyDescent="0.25">
      <c r="A44" t="s">
        <v>105</v>
      </c>
      <c r="B44">
        <v>65</v>
      </c>
      <c r="C44" s="14">
        <v>2</v>
      </c>
      <c r="D44">
        <f t="shared" si="1"/>
        <v>130</v>
      </c>
    </row>
    <row r="45" spans="1:15" x14ac:dyDescent="0.25">
      <c r="A45" t="s">
        <v>74</v>
      </c>
      <c r="B45">
        <v>80</v>
      </c>
      <c r="C45" s="14">
        <v>2</v>
      </c>
      <c r="D45">
        <f t="shared" si="1"/>
        <v>160</v>
      </c>
    </row>
    <row r="46" spans="1:15" x14ac:dyDescent="0.25">
      <c r="A46" t="s">
        <v>94</v>
      </c>
      <c r="B46">
        <v>40</v>
      </c>
      <c r="C46" s="14">
        <v>2</v>
      </c>
      <c r="D46">
        <f t="shared" si="1"/>
        <v>80</v>
      </c>
    </row>
    <row r="47" spans="1:15" x14ac:dyDescent="0.25">
      <c r="A47" t="s">
        <v>93</v>
      </c>
      <c r="B47">
        <v>45</v>
      </c>
      <c r="C47" s="14">
        <v>2</v>
      </c>
      <c r="D47">
        <f t="shared" si="1"/>
        <v>90</v>
      </c>
      <c r="F47" s="19">
        <f>SUM(D42:D47)</f>
        <v>660</v>
      </c>
    </row>
    <row r="49" spans="1:6" x14ac:dyDescent="0.25">
      <c r="A49" t="s">
        <v>106</v>
      </c>
    </row>
    <row r="50" spans="1:6" x14ac:dyDescent="0.25">
      <c r="A50" s="19" t="s">
        <v>107</v>
      </c>
    </row>
    <row r="51" spans="1:6" x14ac:dyDescent="0.25">
      <c r="A51" t="s">
        <v>88</v>
      </c>
      <c r="B51">
        <v>80</v>
      </c>
      <c r="C51">
        <v>1</v>
      </c>
      <c r="D51">
        <f>B51*C51</f>
        <v>80</v>
      </c>
    </row>
    <row r="52" spans="1:6" x14ac:dyDescent="0.25">
      <c r="A52" t="s">
        <v>89</v>
      </c>
      <c r="B52">
        <v>40</v>
      </c>
      <c r="D52">
        <f>B52</f>
        <v>40</v>
      </c>
    </row>
    <row r="53" spans="1:6" x14ac:dyDescent="0.25">
      <c r="A53" t="s">
        <v>90</v>
      </c>
      <c r="B53">
        <v>10</v>
      </c>
      <c r="D53">
        <f>B53</f>
        <v>10</v>
      </c>
    </row>
    <row r="54" spans="1:6" x14ac:dyDescent="0.25">
      <c r="A54" t="s">
        <v>91</v>
      </c>
      <c r="B54">
        <v>5</v>
      </c>
      <c r="D54">
        <f>B54</f>
        <v>5</v>
      </c>
    </row>
    <row r="55" spans="1:6" x14ac:dyDescent="0.25">
      <c r="A55" t="s">
        <v>92</v>
      </c>
      <c r="B55">
        <v>20</v>
      </c>
      <c r="D55">
        <f>B55</f>
        <v>20</v>
      </c>
      <c r="F55" s="19">
        <f>SUM(D50:D55)</f>
        <v>155</v>
      </c>
    </row>
    <row r="57" spans="1:6" x14ac:dyDescent="0.25">
      <c r="A57" s="19" t="s">
        <v>107</v>
      </c>
    </row>
    <row r="58" spans="1:6" x14ac:dyDescent="0.25">
      <c r="A58" t="s">
        <v>88</v>
      </c>
      <c r="B58">
        <v>80</v>
      </c>
      <c r="C58">
        <v>1</v>
      </c>
      <c r="D58">
        <f>B58*C58</f>
        <v>80</v>
      </c>
    </row>
    <row r="59" spans="1:6" x14ac:dyDescent="0.25">
      <c r="A59" t="s">
        <v>89</v>
      </c>
      <c r="B59">
        <v>40</v>
      </c>
      <c r="D59">
        <f>B59</f>
        <v>40</v>
      </c>
    </row>
    <row r="60" spans="1:6" x14ac:dyDescent="0.25">
      <c r="A60" t="s">
        <v>90</v>
      </c>
      <c r="B60">
        <v>10</v>
      </c>
      <c r="D60">
        <f>B60</f>
        <v>10</v>
      </c>
    </row>
    <row r="61" spans="1:6" x14ac:dyDescent="0.25">
      <c r="A61" t="s">
        <v>91</v>
      </c>
      <c r="B61">
        <v>5</v>
      </c>
      <c r="D61">
        <f>B61</f>
        <v>5</v>
      </c>
    </row>
    <row r="62" spans="1:6" x14ac:dyDescent="0.25">
      <c r="A62" t="s">
        <v>92</v>
      </c>
      <c r="B62">
        <v>20</v>
      </c>
      <c r="D62">
        <f>B62</f>
        <v>20</v>
      </c>
      <c r="F62" s="19">
        <f>SUM(D57:D62)</f>
        <v>155</v>
      </c>
    </row>
    <row r="64" spans="1:6" x14ac:dyDescent="0.25">
      <c r="E64" s="20" t="s">
        <v>115</v>
      </c>
      <c r="F64" s="19">
        <f>SUM(F5:F62)</f>
        <v>5335</v>
      </c>
    </row>
  </sheetData>
  <pageMargins left="0.7" right="0.7" top="0.75" bottom="0.75" header="0.3" footer="0.3"/>
  <pageSetup scale="5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Budget - projected</vt:lpstr>
      <vt:lpstr>Detailed per menu</vt:lpstr>
      <vt:lpstr>technology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</dc:creator>
  <cp:lastModifiedBy>joe</cp:lastModifiedBy>
  <cp:lastPrinted>2016-12-21T15:51:46Z</cp:lastPrinted>
  <dcterms:created xsi:type="dcterms:W3CDTF">2016-07-15T13:14:13Z</dcterms:created>
  <dcterms:modified xsi:type="dcterms:W3CDTF">2016-12-21T15:56:53Z</dcterms:modified>
</cp:coreProperties>
</file>